
<file path=[Content_Types].xml><?xml version="1.0" encoding="utf-8"?>
<Types xmlns="http://schemas.openxmlformats.org/package/2006/content-type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autoCompressPictures="0"/>
  <bookViews>
    <workbookView xWindow="2985" yWindow="-75" windowWidth="19440" windowHeight="11760" activeTab="2"/>
  </bookViews>
  <sheets>
    <sheet name="info" sheetId="13" r:id="rId1"/>
    <sheet name="help" sheetId="10" r:id="rId2"/>
    <sheet name="tool" sheetId="4" r:id="rId3"/>
    <sheet name="soluções modelo" sheetId="5" state="hidden" r:id="rId4"/>
    <sheet name="eco env soc mais provavel" sheetId="8" state="hidden" r:id="rId5"/>
    <sheet name="accept" sheetId="2" state="hidden" r:id="rId6"/>
    <sheet name="nimby" sheetId="9" state="hidden" r:id="rId7"/>
    <sheet name="acknowledgement" sheetId="11" state="hidden" r:id="rId8"/>
    <sheet name="WTP" sheetId="12" state="hidden" r:id="rId9"/>
    <sheet name="model correct prediction" sheetId="14" state="hidden" r:id="rId10"/>
    <sheet name="Sheet1" sheetId="15" state="hidden" r:id="rId11"/>
  </sheet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C121" i="2" l="1"/>
  <c r="E121" i="2" s="1"/>
  <c r="C125" i="2"/>
  <c r="E125" i="2" s="1"/>
  <c r="C124" i="2"/>
  <c r="E124" i="2" s="1"/>
  <c r="C123" i="2"/>
  <c r="E123" i="2" s="1"/>
  <c r="C122" i="2"/>
  <c r="E122" i="2" s="1"/>
  <c r="C120" i="2"/>
  <c r="C118" i="2"/>
  <c r="C51" i="2"/>
  <c r="E51" i="2" s="1"/>
  <c r="C55" i="2"/>
  <c r="E55" i="2" s="1"/>
  <c r="C50" i="2"/>
  <c r="C48" i="2"/>
  <c r="M8" i="11"/>
  <c r="M15" i="11"/>
  <c r="M13" i="11"/>
  <c r="M7" i="11"/>
  <c r="M3" i="11"/>
  <c r="C130" i="8"/>
  <c r="E130" i="8" s="1"/>
  <c r="C134" i="8"/>
  <c r="E134" i="8" s="1"/>
  <c r="C133" i="8"/>
  <c r="C132" i="8"/>
  <c r="C131" i="8"/>
  <c r="C129" i="8"/>
  <c r="C127" i="8"/>
  <c r="C81" i="8"/>
  <c r="E81" i="8" s="1"/>
  <c r="C85" i="8"/>
  <c r="E85" i="8" s="1"/>
  <c r="C84" i="8"/>
  <c r="C83" i="8"/>
  <c r="C82" i="8"/>
  <c r="C80" i="8"/>
  <c r="C78" i="8"/>
  <c r="C30" i="8"/>
  <c r="E30" i="8" s="1"/>
  <c r="C34" i="8"/>
  <c r="E34" i="8" s="1"/>
  <c r="C33" i="8"/>
  <c r="C32" i="8"/>
  <c r="C31" i="8"/>
  <c r="C29" i="8"/>
  <c r="E29" i="8" s="1"/>
  <c r="C27" i="8"/>
  <c r="E27" i="8" s="1"/>
  <c r="AP44" i="10"/>
  <c r="AP42" i="10"/>
  <c r="AP47" i="10" s="1"/>
  <c r="S34" i="10"/>
  <c r="S32" i="10"/>
  <c r="S30" i="10"/>
  <c r="S15" i="10"/>
  <c r="R13" i="10"/>
  <c r="S11" i="10"/>
  <c r="S7" i="10"/>
  <c r="S5" i="10"/>
  <c r="J111" i="14"/>
  <c r="K98" i="14"/>
  <c r="J83" i="14"/>
  <c r="J54" i="14"/>
  <c r="K26" i="14"/>
  <c r="D17" i="14"/>
  <c r="D18" i="14"/>
  <c r="D19" i="14"/>
  <c r="D20" i="14"/>
  <c r="D21" i="14"/>
  <c r="D22" i="14"/>
  <c r="D16" i="14"/>
  <c r="C111" i="9"/>
  <c r="E111" i="9" s="1"/>
  <c r="C110" i="9"/>
  <c r="C109" i="9"/>
  <c r="E109" i="9" s="1"/>
  <c r="C108" i="9"/>
  <c r="C107" i="9"/>
  <c r="C106" i="9"/>
  <c r="C104" i="9"/>
  <c r="E104" i="9" s="1"/>
  <c r="C46" i="9"/>
  <c r="E46" i="9" s="1"/>
  <c r="C42" i="9"/>
  <c r="C41" i="9"/>
  <c r="C39" i="9"/>
  <c r="E39" i="9" s="1"/>
  <c r="I13" i="5"/>
  <c r="K13" i="5" s="1"/>
  <c r="I12" i="5"/>
  <c r="AP42" i="4"/>
  <c r="AP44" i="4" s="1"/>
  <c r="S34" i="4"/>
  <c r="S32" i="4"/>
  <c r="S30" i="4"/>
  <c r="S15" i="4"/>
  <c r="R13" i="4"/>
  <c r="S11" i="4"/>
  <c r="S7" i="4"/>
  <c r="BX5" i="4"/>
  <c r="BX6" i="4" s="1"/>
  <c r="BX4" i="4" s="1"/>
  <c r="BW5" i="4"/>
  <c r="BW6" i="4" s="1"/>
  <c r="BW4" i="4" s="1"/>
  <c r="S5" i="4"/>
  <c r="G12" i="5" s="1"/>
  <c r="L13" i="12"/>
  <c r="L14" i="12"/>
  <c r="L8" i="12"/>
  <c r="L7" i="12"/>
  <c r="L3" i="12"/>
  <c r="R44" i="4" l="1"/>
  <c r="AP47" i="4"/>
  <c r="L17" i="12"/>
  <c r="L19" i="12" s="1"/>
  <c r="S53" i="4" s="1"/>
  <c r="S54" i="4" s="1"/>
  <c r="C49" i="2"/>
  <c r="E49" i="2" s="1"/>
  <c r="C79" i="8"/>
  <c r="C105" i="9"/>
  <c r="E105" i="9" s="1"/>
  <c r="B117" i="9" s="1"/>
  <c r="B126" i="9" s="1"/>
  <c r="J7" i="5" s="1"/>
  <c r="C28" i="8"/>
  <c r="E28" i="8" s="1"/>
  <c r="B93" i="8"/>
  <c r="B92" i="8"/>
  <c r="B91" i="8"/>
  <c r="B90" i="8"/>
  <c r="B97" i="8" s="1"/>
  <c r="B142" i="8"/>
  <c r="B141" i="8"/>
  <c r="B140" i="8"/>
  <c r="B139" i="8"/>
  <c r="B146" i="8" s="1"/>
  <c r="C119" i="2"/>
  <c r="E119" i="2" s="1"/>
  <c r="C40" i="9"/>
  <c r="E40" i="9" s="1"/>
  <c r="C128" i="8"/>
  <c r="M14" i="11"/>
  <c r="M17" i="11" s="1"/>
  <c r="M19" i="11" s="1"/>
  <c r="S46" i="4" s="1"/>
  <c r="S47" i="4" s="1"/>
  <c r="R52" i="4"/>
  <c r="B122" i="9" l="1"/>
  <c r="B121" i="9"/>
  <c r="B120" i="9"/>
  <c r="B119" i="9"/>
  <c r="B118" i="9"/>
  <c r="B127" i="9" s="1"/>
  <c r="K7" i="5" s="1"/>
  <c r="B99" i="8"/>
  <c r="B148" i="8"/>
  <c r="B39" i="8"/>
  <c r="B46" i="8" s="1"/>
  <c r="B41" i="8"/>
  <c r="B40" i="8"/>
  <c r="B42" i="8"/>
  <c r="B131" i="2"/>
  <c r="B138" i="2" s="1"/>
  <c r="B133" i="2"/>
  <c r="B132" i="2"/>
  <c r="B147" i="8"/>
  <c r="B150" i="8"/>
  <c r="B149" i="8"/>
  <c r="B98" i="8"/>
  <c r="B101" i="8"/>
  <c r="B100" i="8"/>
  <c r="B132" i="9"/>
  <c r="P7" i="5" s="1"/>
  <c r="B131" i="9" l="1"/>
  <c r="O7" i="5" s="1"/>
  <c r="B129" i="9"/>
  <c r="M7" i="5" s="1"/>
  <c r="B130" i="9"/>
  <c r="N7" i="5" s="1"/>
  <c r="B128" i="9"/>
  <c r="L7" i="5" s="1"/>
  <c r="B47" i="8"/>
  <c r="B139" i="2"/>
  <c r="G7" i="5" s="1"/>
  <c r="D146" i="8"/>
  <c r="E146" i="8" s="1"/>
  <c r="D97" i="8"/>
  <c r="E97" i="8" s="1"/>
  <c r="B48" i="8"/>
  <c r="B140" i="2"/>
  <c r="H7" i="5" s="1"/>
  <c r="B141" i="2"/>
  <c r="I7" i="5" s="1"/>
  <c r="B49" i="8"/>
  <c r="B50" i="8"/>
  <c r="F7" i="5"/>
  <c r="AP39" i="4" l="1"/>
  <c r="B7" i="9"/>
  <c r="C45" i="9" s="1"/>
  <c r="B6" i="2"/>
  <c r="C54" i="2" s="1"/>
  <c r="E54" i="2" s="1"/>
  <c r="AP37" i="4"/>
  <c r="B6" i="9"/>
  <c r="C44" i="9" s="1"/>
  <c r="E44" i="9" s="1"/>
  <c r="B5" i="2"/>
  <c r="C53" i="2" s="1"/>
  <c r="E53" i="2" s="1"/>
  <c r="D138" i="2"/>
  <c r="E138" i="2" s="1"/>
  <c r="D46" i="8"/>
  <c r="E46" i="8" s="1"/>
  <c r="AP37" i="10"/>
  <c r="AP39" i="10"/>
  <c r="B55" i="9" l="1"/>
  <c r="B57" i="9"/>
  <c r="B54" i="9"/>
  <c r="B53" i="9"/>
  <c r="B56" i="9"/>
  <c r="B65" i="9" s="1"/>
  <c r="N6" i="5" s="1"/>
  <c r="N19" i="5" s="1"/>
  <c r="B52" i="9"/>
  <c r="B61" i="9" s="1"/>
  <c r="J6" i="5" s="1"/>
  <c r="J19" i="5" s="1"/>
  <c r="AP35" i="4"/>
  <c r="B5" i="9"/>
  <c r="C43" i="9" s="1"/>
  <c r="B4" i="2"/>
  <c r="C52" i="2" s="1"/>
  <c r="E52" i="2" s="1"/>
  <c r="AP35" i="10"/>
  <c r="B62" i="9" l="1"/>
  <c r="K6" i="5" s="1"/>
  <c r="K19" i="5" s="1"/>
  <c r="B64" i="9"/>
  <c r="M6" i="5" s="1"/>
  <c r="M19" i="5" s="1"/>
  <c r="B63" i="9"/>
  <c r="L6" i="5" s="1"/>
  <c r="L19" i="5" s="1"/>
  <c r="B66" i="9"/>
  <c r="O6" i="5" s="1"/>
  <c r="O19" i="5" s="1"/>
  <c r="B67" i="9"/>
  <c r="P6" i="5" s="1"/>
  <c r="P19" i="5" s="1"/>
  <c r="B61" i="2"/>
  <c r="B68" i="2" s="1"/>
  <c r="B62" i="2"/>
  <c r="B63" i="2"/>
  <c r="B69" i="2" l="1"/>
  <c r="G6" i="5" s="1"/>
  <c r="G19" i="5" s="1"/>
  <c r="B71" i="2"/>
  <c r="I6" i="5" s="1"/>
  <c r="I19" i="5" s="1"/>
  <c r="B70" i="2"/>
  <c r="H6" i="5" s="1"/>
  <c r="H19" i="5" s="1"/>
  <c r="F6" i="5"/>
  <c r="F19" i="5" s="1"/>
  <c r="D68" i="2" l="1"/>
  <c r="E68" i="2" s="1"/>
</calcChain>
</file>

<file path=xl/sharedStrings.xml><?xml version="1.0" encoding="utf-8"?>
<sst xmlns="http://schemas.openxmlformats.org/spreadsheetml/2006/main" count="1300" uniqueCount="272">
  <si>
    <t>Slightly protects environment</t>
  </si>
  <si>
    <t>Greatly endangers environment</t>
  </si>
  <si>
    <t>Perception_Social * Predicted Response Category Crosstabulation</t>
  </si>
  <si>
    <t>Slightly develops local population</t>
  </si>
  <si>
    <t>No impact</t>
  </si>
  <si>
    <t>Perception_Social</t>
  </si>
  <si>
    <t>Greatly develops local population</t>
  </si>
  <si>
    <t>% within Perception_Social</t>
  </si>
  <si>
    <t>Slightly harms local population</t>
  </si>
  <si>
    <t>WTP * Predicted group Crosstabulation</t>
  </si>
  <si>
    <t>Predicted group</t>
  </si>
  <si>
    <t>Acknowledges_Technology * Predicted group Crosstabulation</t>
  </si>
  <si>
    <t>Acknowledges_Technology</t>
  </si>
  <si>
    <t>c Variable(s) entered on step 3: Municipality_has_technology.</t>
  </si>
  <si>
    <t>d Variable(s) entered on step 4: Gender.</t>
  </si>
  <si>
    <t>e Variable(s) entered on step 5: Age.</t>
  </si>
  <si>
    <t>ACCEPTANCE USING MOST PROBABLE SUSTAINABLE DEVELOPMENT PERCEPTION</t>
  </si>
  <si>
    <t>index eco</t>
  </si>
  <si>
    <t>index env</t>
  </si>
  <si>
    <t>index soc</t>
  </si>
  <si>
    <t>H most probable</t>
  </si>
  <si>
    <t>H custom</t>
  </si>
  <si>
    <t>most probable or custmo</t>
  </si>
  <si>
    <t>[NIMBY_aggregate = -1,00]</t>
  </si>
  <si>
    <t>[NIMBY_aggregate = ,00]</t>
  </si>
  <si>
    <t>[NIMBY_aggregate = 1,00]</t>
  </si>
  <si>
    <t>[NIMBY_aggregate = 2,00]</t>
  </si>
  <si>
    <t>[NIMBY_aggregate = -3,00]</t>
  </si>
  <si>
    <t>[NIMBY_aggregate = -2,00]</t>
  </si>
  <si>
    <t>nimby -3</t>
  </si>
  <si>
    <t>nimby -2</t>
  </si>
  <si>
    <t>nimby -1</t>
  </si>
  <si>
    <t>nimby 0</t>
  </si>
  <si>
    <t>nimby 1</t>
  </si>
  <si>
    <t>nimby 2</t>
  </si>
  <si>
    <t>nimby 3</t>
  </si>
  <si>
    <t>ACCEPTANCE USING CUSTOM SUSTAINABLE DEVELOPMENT PERCEPTION</t>
  </si>
  <si>
    <t>Click and proceed to the tool</t>
  </si>
  <si>
    <t>2 - Attitude towards new tecnologia power plant in the country</t>
  </si>
  <si>
    <t>3 - NIMBYism towards tecnologia power</t>
  </si>
  <si>
    <t>Tecnhology</t>
  </si>
  <si>
    <t>Tecnhology(1)</t>
  </si>
  <si>
    <t>Tecnhology(2)</t>
  </si>
  <si>
    <t>Tecnhology(3)</t>
  </si>
  <si>
    <t>Municipality_has_technology</t>
  </si>
  <si>
    <t>Education</t>
  </si>
  <si>
    <t>Education(1)</t>
  </si>
  <si>
    <t>Education(2)</t>
  </si>
  <si>
    <t>Education(3)</t>
  </si>
  <si>
    <t>modelos antigos</t>
    <phoneticPr fontId="2" type="noConversion"/>
  </si>
  <si>
    <t>Variable predicted by the model</t>
  </si>
  <si>
    <t>Random prediction</t>
  </si>
  <si>
    <t>Model correct prediction</t>
  </si>
  <si>
    <t>Model improvement</t>
  </si>
  <si>
    <t>Acceptance</t>
  </si>
  <si>
    <t>NIMBY</t>
  </si>
  <si>
    <t>Economic impact</t>
  </si>
  <si>
    <t>Environmental impact</t>
  </si>
  <si>
    <t>Social impact</t>
  </si>
  <si>
    <t>Acknowledges_tecnology</t>
  </si>
  <si>
    <t>WTP</t>
  </si>
  <si>
    <t>modelos novos</t>
    <phoneticPr fontId="2" type="noConversion"/>
  </si>
  <si>
    <t>Perception_Cost * Predicted Response Category Crosstabulation</t>
  </si>
  <si>
    <t>Predicted Response Category</t>
  </si>
  <si>
    <t>Total</t>
  </si>
  <si>
    <t>Slightly reduces bill</t>
  </si>
  <si>
    <t>Does not alter bill</t>
  </si>
  <si>
    <t>Slightly raises bill</t>
  </si>
  <si>
    <t>Perception_Cost</t>
  </si>
  <si>
    <t>Greatly reduces bill</t>
  </si>
  <si>
    <t>Count</t>
  </si>
  <si>
    <t>% within Perception_Cost</t>
  </si>
  <si>
    <t>% within Predicted Response Category</t>
  </si>
  <si>
    <t>Greatly raises bill</t>
  </si>
  <si>
    <t>Perception_Environment * Predicted Response Category Crosstabulation</t>
  </si>
  <si>
    <t>Has no impact</t>
  </si>
  <si>
    <t>Slightly endangers environment</t>
  </si>
  <si>
    <t>Perception_Environment</t>
  </si>
  <si>
    <t>Greatly protects environment</t>
  </si>
  <si>
    <t>% within Perception_Environment</t>
  </si>
  <si>
    <t>Plot 2 presents the respondent's forecasted NIMBY effect. The highest NIMBYism values indicate that the respondent accepts new technology projects in the country but tends to reject them if it is to be implemented near the respondent's residence.</t>
  </si>
  <si>
    <t>Slightly develops local population</t>
    <phoneticPr fontId="2" type="noConversion"/>
  </si>
  <si>
    <t>No impact</t>
    <phoneticPr fontId="2" type="noConversion"/>
  </si>
  <si>
    <t>Slightly harms local population</t>
    <phoneticPr fontId="2" type="noConversion"/>
  </si>
  <si>
    <r>
      <t xml:space="preserve">níveis </t>
    </r>
    <r>
      <rPr>
        <b/>
        <sz val="11"/>
        <color indexed="8"/>
        <rFont val="Calibri"/>
        <family val="2"/>
      </rPr>
      <t>escolhidos</t>
    </r>
    <phoneticPr fontId="2" type="noConversion"/>
  </si>
  <si>
    <t>teste</t>
    <phoneticPr fontId="2" type="noConversion"/>
  </si>
  <si>
    <t>a. This parameter is set to zero because it is redundant.</t>
  </si>
  <si>
    <t>cat1</t>
  </si>
  <si>
    <t>cat2</t>
  </si>
  <si>
    <t>cat3</t>
  </si>
  <si>
    <t>cat4</t>
  </si>
  <si>
    <t>municipality has technology</t>
  </si>
  <si>
    <t>probabilidades acumuladas</t>
  </si>
  <si>
    <t>probabilidades</t>
  </si>
  <si>
    <t>cat1 - disagree</t>
  </si>
  <si>
    <t>cat4 - agree</t>
  </si>
  <si>
    <t>Age</t>
  </si>
  <si>
    <t>Higher education</t>
  </si>
  <si>
    <t>Greatly increases bill</t>
  </si>
  <si>
    <t>Greatly endangers the environment</t>
  </si>
  <si>
    <t>Greatly harms local population</t>
  </si>
  <si>
    <t>Yes</t>
  </si>
  <si>
    <t>No</t>
  </si>
  <si>
    <t>Parameter Estimates</t>
  </si>
  <si>
    <t>Estimate</t>
  </si>
  <si>
    <t>Std. Error</t>
  </si>
  <si>
    <t>Wald</t>
  </si>
  <si>
    <t>df</t>
  </si>
  <si>
    <t>Sig.</t>
  </si>
  <si>
    <t>95% Confidence Interval</t>
  </si>
  <si>
    <t>Lower Bound</t>
  </si>
  <si>
    <t>Upper Bound</t>
  </si>
  <si>
    <t>The present work was developed under project Sustainable Electricity Power Planning (http://sepp.dps.uminho.pt/)</t>
  </si>
  <si>
    <t>This work was financed by: QREN – Operational Programme for Competitiveness Factors, European Union – European Regional Development Fund and National Funds- Portuguese Foundation for Science and Technology, under Project FCOMP-01- 0124-FEDER-011377 and Project Pest-OE/EME/UI0252/2011.</t>
  </si>
  <si>
    <t>Ana Cristina Braga</t>
  </si>
  <si>
    <t>acb@dps.uminho.pt</t>
  </si>
  <si>
    <t>Please click here to proceed to the help file</t>
  </si>
  <si>
    <t>RES public attitudes - Assessment tool</t>
  </si>
  <si>
    <t>Click for Help</t>
    <phoneticPr fontId="2" type="noConversion"/>
  </si>
  <si>
    <t>0a</t>
  </si>
  <si>
    <t>.</t>
  </si>
  <si>
    <t>a This parameter is set to zero because it is redundant.</t>
  </si>
  <si>
    <t>Step 1a</t>
  </si>
  <si>
    <t>Step 2b</t>
  </si>
  <si>
    <t>Step 3c</t>
  </si>
  <si>
    <t>Municipality_has_technology(1)</t>
  </si>
  <si>
    <t>Step 4d</t>
  </si>
  <si>
    <t>Gender(1)</t>
  </si>
  <si>
    <t>Step 5e</t>
  </si>
  <si>
    <t>a Variable(s) entered on step 1: Tecnhology.</t>
  </si>
  <si>
    <t>b Variable(s) entered on step 2: Education.</t>
  </si>
  <si>
    <t>[Tecnhology=1]</t>
  </si>
  <si>
    <t>[Tecnhology=2]</t>
  </si>
  <si>
    <t>[Tecnhology=3]</t>
  </si>
  <si>
    <t>[Tecnhology=4]</t>
  </si>
  <si>
    <t>Link function: Complementary Log-log.</t>
  </si>
  <si>
    <t>technology</t>
    <phoneticPr fontId="2" type="noConversion"/>
  </si>
  <si>
    <t>[Perception_Cost = 1]</t>
  </si>
  <si>
    <t>[Perception_Cost = 2]</t>
  </si>
  <si>
    <t>[Perception_Cost = 3]</t>
  </si>
  <si>
    <t>[Perception_Cost = 4]</t>
  </si>
  <si>
    <t>[Perception_Environment = 1]</t>
  </si>
  <si>
    <t>[Perception_Environment = 2]</t>
  </si>
  <si>
    <t>[Perception_Environment = 3]</t>
  </si>
  <si>
    <t>[Perception_Environment = 4]</t>
  </si>
  <si>
    <t>[Perception_Social = 1]</t>
  </si>
  <si>
    <t>[Perception_Social = 2]</t>
  </si>
  <si>
    <t>[Perception_Social = 3]</t>
  </si>
  <si>
    <t>[Perception_Social = 4]</t>
  </si>
  <si>
    <t>índices folha rosto</t>
    <phoneticPr fontId="2" type="noConversion"/>
  </si>
  <si>
    <t>parameter estimate custom</t>
    <phoneticPr fontId="2" type="noConversion"/>
  </si>
  <si>
    <t>mais provável</t>
    <phoneticPr fontId="2" type="noConversion"/>
  </si>
  <si>
    <t>custom</t>
    <phoneticPr fontId="2" type="noConversion"/>
  </si>
  <si>
    <t>custom</t>
    <phoneticPr fontId="2" type="noConversion"/>
  </si>
  <si>
    <t>cat4</t>
    <phoneticPr fontId="2" type="noConversion"/>
  </si>
  <si>
    <t>cat5</t>
    <phoneticPr fontId="2" type="noConversion"/>
  </si>
  <si>
    <t>cat1 - reduces bill</t>
    <phoneticPr fontId="2" type="noConversion"/>
  </si>
  <si>
    <t>cat5 - increases bill</t>
    <phoneticPr fontId="2" type="noConversion"/>
  </si>
  <si>
    <t>ok</t>
  </si>
  <si>
    <t>comparação</t>
  </si>
  <si>
    <t>[Education=2]</t>
  </si>
  <si>
    <t>[Education=3]</t>
  </si>
  <si>
    <t>[Education=4]</t>
  </si>
  <si>
    <t>[Education=5]</t>
  </si>
  <si>
    <t>[Gender=1]</t>
  </si>
  <si>
    <t>[Gender=2]</t>
  </si>
  <si>
    <t>Education(4)</t>
  </si>
  <si>
    <t>Gender</t>
  </si>
  <si>
    <t>Variables in the Equation</t>
  </si>
  <si>
    <t>Constant</t>
  </si>
  <si>
    <t>a. Variable(s) entered on step 1: Tecnhology.</t>
  </si>
  <si>
    <t>b. Variable(s) entered on step 2: Education.</t>
  </si>
  <si>
    <t>c. Variable(s) entered on step 3: Municipality_has_technology.</t>
  </si>
  <si>
    <t>d. Variable(s) entered on step 4: Gender.</t>
  </si>
  <si>
    <t>e. Variable(s) entered on step 5: Age.</t>
  </si>
  <si>
    <r>
      <t>Step 5</t>
    </r>
    <r>
      <rPr>
        <vertAlign val="superscript"/>
        <sz val="9"/>
        <color indexed="8"/>
        <rFont val="Arial"/>
        <family val="2"/>
      </rPr>
      <t>e</t>
    </r>
  </si>
  <si>
    <t>Female</t>
  </si>
  <si>
    <t>Male</t>
  </si>
  <si>
    <t>logit</t>
  </si>
  <si>
    <t>prob</t>
  </si>
  <si>
    <t>Acknowledges</t>
  </si>
  <si>
    <t>Does not acknowledge</t>
  </si>
  <si>
    <t>B</t>
  </si>
  <si>
    <t>S.E.</t>
  </si>
  <si>
    <t>Exp(B)</t>
  </si>
  <si>
    <r>
      <t>Step 4</t>
    </r>
    <r>
      <rPr>
        <vertAlign val="superscript"/>
        <sz val="9"/>
        <color indexed="8"/>
        <rFont val="Arial"/>
        <family val="2"/>
      </rPr>
      <t>d</t>
    </r>
  </si>
  <si>
    <t>c. Variable(s) entered on step 3: Gender.</t>
  </si>
  <si>
    <t>d. Variable(s) entered on step 4: Municipality_has_technology.</t>
  </si>
  <si>
    <t>4 - Probability of being willing to pay more for technology power</t>
  </si>
  <si>
    <t>1 - Probability of acknowledging technology power</t>
  </si>
  <si>
    <t>Willing to pay more</t>
  </si>
  <si>
    <t>Not willing to pay more</t>
  </si>
  <si>
    <t xml:space="preserve">Fernando Ribeiro </t>
  </si>
  <si>
    <t>fernandor@dps.uminho.pt</t>
  </si>
  <si>
    <t xml:space="preserve">Paula Ferreira </t>
  </si>
  <si>
    <t>paulaf@dps.uminho.pt</t>
  </si>
  <si>
    <t xml:space="preserve">Madalena Araújo </t>
  </si>
  <si>
    <t>mmaraujo@dps.uminho.pt</t>
  </si>
  <si>
    <t>CGIT, Department of Production and Systems, School of Engineering, University of Minho</t>
  </si>
  <si>
    <t>[Perception_Cost=1]</t>
  </si>
  <si>
    <t>[Perception_Cost=2]</t>
  </si>
  <si>
    <t>[Perception_Cost=3]</t>
  </si>
  <si>
    <t>[Perception_Cost=4]</t>
  </si>
  <si>
    <t>[Perception_Cost=5]</t>
  </si>
  <si>
    <t>[Perception_Environment=1]</t>
  </si>
  <si>
    <t>[Perception_Environment=2]</t>
  </si>
  <si>
    <t>[Perception_Environment=3]</t>
  </si>
  <si>
    <t>[Perception_Environment=4]</t>
  </si>
  <si>
    <t>[Perception_Environment=5]</t>
  </si>
  <si>
    <t>[Perception_Social=1]</t>
  </si>
  <si>
    <t>[Perception_Social=2]</t>
  </si>
  <si>
    <t>[Perception_Social=3]</t>
  </si>
  <si>
    <t>[Perception_Social=4]</t>
  </si>
  <si>
    <t>[Perception_Social=5]</t>
  </si>
  <si>
    <t>Link function: Logit.</t>
  </si>
  <si>
    <t>ref</t>
  </si>
  <si>
    <t>Totally disagrees</t>
  </si>
  <si>
    <t>Slightly disagrees</t>
  </si>
  <si>
    <t>Slightly agrees</t>
  </si>
  <si>
    <t>Totally agrees</t>
  </si>
  <si>
    <t>New technology projects in the country</t>
  </si>
  <si>
    <t>Nimby attitude towards technology</t>
  </si>
  <si>
    <t>título1 esquerda</t>
  </si>
  <si>
    <t>título2</t>
  </si>
  <si>
    <t>tech</t>
  </si>
  <si>
    <t>techn</t>
  </si>
  <si>
    <t>linha</t>
  </si>
  <si>
    <t>coluna</t>
  </si>
  <si>
    <t>ver régua</t>
  </si>
  <si>
    <t>exemplo</t>
  </si>
  <si>
    <t>Plot 1 presents the respondent's forecasted opinion towards new technology projects in the country.</t>
  </si>
  <si>
    <t>Step 5a</t>
  </si>
  <si>
    <t>a Variable(s) entered on step 5: Age.</t>
  </si>
  <si>
    <t>Threshold</t>
  </si>
  <si>
    <t>[NIMBY_country = 1]</t>
  </si>
  <si>
    <t>[NIMBY_country = 2]</t>
  </si>
  <si>
    <t>[NIMBY_country = 3]</t>
  </si>
  <si>
    <t>Location</t>
  </si>
  <si>
    <t>[Municipality_has_technology=0]</t>
  </si>
  <si>
    <t>[Municipality_has_technology=1]</t>
  </si>
  <si>
    <t>[Education=1]</t>
  </si>
  <si>
    <t>Hydro</t>
    <phoneticPr fontId="2" type="noConversion"/>
  </si>
  <si>
    <t>Biomass</t>
    <phoneticPr fontId="2" type="noConversion"/>
  </si>
  <si>
    <t>Wind</t>
    <phoneticPr fontId="2" type="noConversion"/>
  </si>
  <si>
    <t>Solar</t>
    <phoneticPr fontId="2" type="noConversion"/>
  </si>
  <si>
    <t>No</t>
    <phoneticPr fontId="2" type="noConversion"/>
  </si>
  <si>
    <t>Female</t>
    <phoneticPr fontId="2" type="noConversion"/>
  </si>
  <si>
    <t>age</t>
    <phoneticPr fontId="2" type="noConversion"/>
  </si>
  <si>
    <t>gender</t>
    <phoneticPr fontId="2" type="noConversion"/>
  </si>
  <si>
    <t>education</t>
    <phoneticPr fontId="2" type="noConversion"/>
  </si>
  <si>
    <t>No schooling completed</t>
    <phoneticPr fontId="2" type="noConversion"/>
  </si>
  <si>
    <t>4th degree level</t>
    <phoneticPr fontId="2" type="noConversion"/>
  </si>
  <si>
    <t>9th degree level</t>
    <phoneticPr fontId="2" type="noConversion"/>
  </si>
  <si>
    <t>12th degree level</t>
    <phoneticPr fontId="2" type="noConversion"/>
  </si>
  <si>
    <t>eco</t>
    <phoneticPr fontId="2" type="noConversion"/>
  </si>
  <si>
    <t>env</t>
    <phoneticPr fontId="2" type="noConversion"/>
  </si>
  <si>
    <t>soc</t>
    <phoneticPr fontId="2" type="noConversion"/>
  </si>
  <si>
    <t>Greatly protects the environment</t>
    <phoneticPr fontId="2" type="noConversion"/>
  </si>
  <si>
    <t>Slightly protects the environment</t>
    <phoneticPr fontId="2" type="noConversion"/>
  </si>
  <si>
    <t>Greatly reduces bill</t>
    <phoneticPr fontId="2" type="noConversion"/>
  </si>
  <si>
    <t>Slightly reduces bill</t>
    <phoneticPr fontId="2" type="noConversion"/>
  </si>
  <si>
    <t>Does not alter bill</t>
    <phoneticPr fontId="2" type="noConversion"/>
  </si>
  <si>
    <t>Slightly increases bill</t>
    <phoneticPr fontId="2" type="noConversion"/>
  </si>
  <si>
    <t>Has no impact</t>
    <phoneticPr fontId="2" type="noConversion"/>
  </si>
  <si>
    <t>Slightly endangers the environment</t>
    <phoneticPr fontId="2" type="noConversion"/>
  </si>
  <si>
    <t>Greatly develops local population</t>
    <phoneticPr fontId="2" type="noConversion"/>
  </si>
  <si>
    <t>Parameter Estimates COST</t>
  </si>
  <si>
    <t>Parameter Estimates ENVIRONMENT</t>
  </si>
  <si>
    <t>Parameter Estimates SOCIAL</t>
  </si>
  <si>
    <t>maior probabilidade</t>
    <phoneticPr fontId="2" type="noConversion"/>
  </si>
  <si>
    <t>indice</t>
    <phoneticPr fontId="2" type="noConversion"/>
  </si>
  <si>
    <t xml:space="preserve">This file is free to be used and adapted providing that SEPP project is quoted as original developer.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</si>
</sst>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quot;€&quot;_-;\-* #,##0.00\ &quot;€&quot;_-;_-* &quot;-&quot;??\ &quot;€&quot;_-;_-@_-"/>
    <numFmt numFmtId="165" formatCode="####.000"/>
    <numFmt numFmtId="166" formatCode="0.0%"/>
    <numFmt numFmtId="167" formatCode="0.000"/>
    <numFmt numFmtId="168" formatCode="###0.000"/>
    <numFmt numFmtId="169" formatCode="###0"/>
  </numFmts>
  <fonts count="23" x14ac:knownFonts="1">
    <font>
      <sz val="11"/>
      <color theme="1"/>
      <name val="Calibri"/>
      <family val="2"/>
      <scheme val="minor"/>
    </font>
    <font>
      <b/>
      <sz val="11"/>
      <color theme="1"/>
      <name val="Calibri"/>
      <family val="2"/>
      <scheme val="minor"/>
    </font>
    <font>
      <sz val="8"/>
      <name val="Verdana"/>
      <family val="2"/>
    </font>
    <font>
      <sz val="11"/>
      <color indexed="8"/>
      <name val="Calibri"/>
      <family val="2"/>
    </font>
    <font>
      <b/>
      <sz val="11"/>
      <color indexed="8"/>
      <name val="Calibri"/>
      <family val="2"/>
    </font>
    <font>
      <sz val="11"/>
      <color indexed="9"/>
      <name val="Calibri"/>
      <family val="2"/>
    </font>
    <font>
      <sz val="11"/>
      <color theme="0"/>
      <name val="Calibri"/>
      <family val="2"/>
      <scheme val="minor"/>
    </font>
    <font>
      <sz val="11"/>
      <name val="Calibri"/>
      <family val="2"/>
      <scheme val="minor"/>
    </font>
    <font>
      <sz val="11"/>
      <name val="Calibri"/>
      <family val="2"/>
    </font>
    <font>
      <u/>
      <sz val="11"/>
      <color theme="10"/>
      <name val="Calibri"/>
      <family val="2"/>
      <scheme val="minor"/>
    </font>
    <font>
      <b/>
      <u/>
      <sz val="18"/>
      <color theme="1" tint="4.9989318521683403E-2"/>
      <name val="Calibri"/>
      <family val="2"/>
      <scheme val="minor"/>
    </font>
    <font>
      <sz val="10"/>
      <name val="Arial"/>
      <family val="2"/>
    </font>
    <font>
      <b/>
      <sz val="9"/>
      <color indexed="8"/>
      <name val="Arial Bold"/>
    </font>
    <font>
      <sz val="9"/>
      <color indexed="8"/>
      <name val="Arial"/>
      <family val="2"/>
    </font>
    <font>
      <vertAlign val="superscript"/>
      <sz val="9"/>
      <color indexed="8"/>
      <name val="Arial"/>
      <family val="2"/>
    </font>
    <font>
      <i/>
      <sz val="10"/>
      <name val="Verdana"/>
      <family val="2"/>
    </font>
    <font>
      <b/>
      <sz val="10"/>
      <name val="Verdana"/>
      <family val="2"/>
    </font>
    <font>
      <b/>
      <sz val="10"/>
      <color indexed="12"/>
      <name val="Verdana"/>
      <family val="2"/>
    </font>
    <font>
      <sz val="10"/>
      <color indexed="9"/>
      <name val="Verdana"/>
      <family val="2"/>
    </font>
    <font>
      <sz val="24"/>
      <name val="Verdana"/>
      <family val="2"/>
    </font>
    <font>
      <sz val="11"/>
      <color indexed="8"/>
      <name val="Times New Roman"/>
      <family val="1"/>
    </font>
    <font>
      <sz val="8"/>
      <color indexed="8"/>
      <name val="Times New Roman"/>
      <family val="1"/>
    </font>
    <font>
      <sz val="8"/>
      <color rgb="FF000000"/>
      <name val="Tahoma"/>
      <family val="2"/>
    </font>
  </fonts>
  <fills count="11">
    <fill>
      <patternFill patternType="none"/>
    </fill>
    <fill>
      <patternFill patternType="gray125"/>
    </fill>
    <fill>
      <patternFill patternType="solid">
        <fgColor theme="1"/>
        <bgColor indexed="64"/>
      </patternFill>
    </fill>
    <fill>
      <patternFill patternType="solid">
        <fgColor indexed="22"/>
        <bgColor indexed="64"/>
      </patternFill>
    </fill>
    <fill>
      <patternFill patternType="solid">
        <fgColor rgb="FFFFC000"/>
        <bgColor indexed="64"/>
      </patternFill>
    </fill>
    <fill>
      <patternFill patternType="solid">
        <fgColor theme="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4"/>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8"/>
      </left>
      <right/>
      <top/>
      <bottom/>
      <diagonal/>
    </border>
    <border>
      <left/>
      <right style="thick">
        <color indexed="8"/>
      </right>
      <top/>
      <bottom/>
      <diagonal/>
    </border>
    <border>
      <left style="thin">
        <color indexed="8"/>
      </left>
      <right style="thin">
        <color indexed="8"/>
      </right>
      <top/>
      <bottom/>
      <diagonal/>
    </border>
    <border>
      <left style="thin">
        <color indexed="8"/>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style="thin">
        <color indexed="8"/>
      </left>
      <right style="thin">
        <color indexed="8"/>
      </right>
      <top/>
      <bottom style="thick">
        <color indexed="8"/>
      </bottom>
      <diagonal/>
    </border>
    <border>
      <left style="thin">
        <color indexed="8"/>
      </left>
      <right style="thick">
        <color indexed="8"/>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8"/>
      </left>
      <right style="thin">
        <color indexed="8"/>
      </right>
      <top style="thick">
        <color indexed="8"/>
      </top>
      <bottom/>
      <diagonal/>
    </border>
    <border>
      <left style="thick">
        <color indexed="8"/>
      </left>
      <right style="thin">
        <color indexed="8"/>
      </right>
      <top/>
      <bottom/>
      <diagonal/>
    </border>
    <border>
      <left style="thick">
        <color indexed="8"/>
      </left>
      <right style="thin">
        <color indexed="8"/>
      </right>
      <top/>
      <bottom style="thick">
        <color indexed="8"/>
      </bottom>
      <diagonal/>
    </border>
  </borders>
  <cellStyleXfs count="8">
    <xf numFmtId="0" fontId="0" fillId="0" borderId="0"/>
    <xf numFmtId="9" fontId="3" fillId="0" borderId="0" applyFont="0" applyFill="0" applyBorder="0" applyAlignment="0" applyProtection="0"/>
    <xf numFmtId="0" fontId="9"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cellStyleXfs>
  <cellXfs count="159">
    <xf numFmtId="0" fontId="0" fillId="0" borderId="0" xfId="0"/>
    <xf numFmtId="0" fontId="0" fillId="2" borderId="0" xfId="0" applyFill="1"/>
    <xf numFmtId="0" fontId="1" fillId="0" borderId="0" xfId="0" applyFont="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4" fillId="0" borderId="1" xfId="0" applyFont="1" applyBorder="1"/>
    <xf numFmtId="0" fontId="4" fillId="0" borderId="0" xfId="0" applyFont="1" applyAlignment="1">
      <alignment horizontal="left"/>
    </xf>
    <xf numFmtId="165" fontId="4" fillId="0" borderId="0" xfId="0" applyNumberFormat="1" applyFont="1"/>
    <xf numFmtId="0" fontId="3" fillId="0" borderId="3" xfId="0" applyFont="1" applyBorder="1"/>
    <xf numFmtId="0" fontId="3" fillId="0" borderId="0" xfId="0" applyFont="1" applyBorder="1"/>
    <xf numFmtId="0" fontId="5" fillId="0" borderId="0" xfId="0" applyFont="1" applyFill="1"/>
    <xf numFmtId="0" fontId="0" fillId="0" borderId="8" xfId="0" applyBorder="1"/>
    <xf numFmtId="0" fontId="0" fillId="0" borderId="1" xfId="0" applyBorder="1"/>
    <xf numFmtId="0" fontId="0" fillId="0" borderId="7" xfId="0" applyBorder="1"/>
    <xf numFmtId="0" fontId="0" fillId="0" borderId="10" xfId="0" applyBorder="1"/>
    <xf numFmtId="166" fontId="0" fillId="0" borderId="6" xfId="1" applyNumberFormat="1" applyFont="1" applyBorder="1"/>
    <xf numFmtId="0" fontId="0" fillId="0" borderId="0" xfId="0" applyFill="1"/>
    <xf numFmtId="0" fontId="8" fillId="0" borderId="0" xfId="0" applyFont="1" applyFill="1"/>
    <xf numFmtId="0" fontId="0" fillId="0" borderId="11" xfId="0" applyBorder="1"/>
    <xf numFmtId="0" fontId="0" fillId="0" borderId="12" xfId="0" applyBorder="1"/>
    <xf numFmtId="0" fontId="0" fillId="0" borderId="13" xfId="0" applyBorder="1"/>
    <xf numFmtId="0" fontId="0" fillId="0" borderId="3" xfId="0" applyFill="1" applyBorder="1"/>
    <xf numFmtId="0" fontId="0" fillId="0" borderId="0" xfId="0" applyFill="1" applyBorder="1"/>
    <xf numFmtId="0" fontId="0" fillId="3" borderId="11" xfId="0" applyFill="1" applyBorder="1"/>
    <xf numFmtId="0" fontId="0" fillId="3" borderId="13" xfId="0" applyFill="1" applyBorder="1"/>
    <xf numFmtId="0" fontId="0" fillId="0" borderId="0" xfId="0" applyAlignment="1">
      <alignment horizontal="center"/>
    </xf>
    <xf numFmtId="0" fontId="0" fillId="4" borderId="0" xfId="0" applyFill="1"/>
    <xf numFmtId="0" fontId="0" fillId="5" borderId="0" xfId="0" applyFill="1"/>
    <xf numFmtId="167" fontId="0" fillId="0" borderId="0" xfId="0" applyNumberFormat="1"/>
    <xf numFmtId="0" fontId="0" fillId="0" borderId="14" xfId="0" applyBorder="1"/>
    <xf numFmtId="0" fontId="0" fillId="0" borderId="15" xfId="0" applyBorder="1"/>
    <xf numFmtId="0" fontId="0" fillId="0" borderId="16" xfId="0" applyBorder="1"/>
    <xf numFmtId="166" fontId="0" fillId="0" borderId="9" xfId="1" applyNumberFormat="1" applyFont="1" applyBorder="1"/>
    <xf numFmtId="0" fontId="0" fillId="6" borderId="0" xfId="0" applyFill="1"/>
    <xf numFmtId="0" fontId="8" fillId="2" borderId="0" xfId="0" applyFont="1" applyFill="1"/>
    <xf numFmtId="0" fontId="7" fillId="2" borderId="0" xfId="0" applyFont="1" applyFill="1"/>
    <xf numFmtId="0" fontId="8" fillId="2" borderId="0" xfId="0" applyFont="1" applyFill="1" applyBorder="1"/>
    <xf numFmtId="9" fontId="0" fillId="2" borderId="0" xfId="1" applyFont="1" applyFill="1"/>
    <xf numFmtId="0" fontId="6" fillId="2" borderId="0" xfId="0" applyFont="1" applyFill="1"/>
    <xf numFmtId="0" fontId="0" fillId="2" borderId="0" xfId="0" applyFill="1" applyAlignment="1">
      <alignment horizontal="left"/>
    </xf>
    <xf numFmtId="0" fontId="0" fillId="2" borderId="6" xfId="0" applyFill="1" applyBorder="1"/>
    <xf numFmtId="0" fontId="0" fillId="2" borderId="0" xfId="0" applyFont="1" applyFill="1"/>
    <xf numFmtId="49" fontId="0" fillId="2" borderId="0" xfId="0" applyNumberFormat="1" applyFont="1" applyFill="1"/>
    <xf numFmtId="0" fontId="0" fillId="2" borderId="0" xfId="0" applyFill="1" applyAlignment="1">
      <alignment horizontal="center"/>
    </xf>
    <xf numFmtId="0" fontId="7" fillId="2" borderId="0" xfId="0" applyFont="1" applyFill="1" applyBorder="1"/>
    <xf numFmtId="0" fontId="11" fillId="0" borderId="0" xfId="3"/>
    <xf numFmtId="0" fontId="13" fillId="0" borderId="18" xfId="3" applyFont="1" applyBorder="1" applyAlignment="1">
      <alignment horizontal="left" vertical="top" wrapText="1"/>
    </xf>
    <xf numFmtId="169" fontId="13" fillId="0" borderId="19" xfId="3" applyNumberFormat="1" applyFont="1" applyBorder="1" applyAlignment="1">
      <alignment horizontal="right" vertical="top"/>
    </xf>
    <xf numFmtId="165" fontId="13" fillId="0" borderId="20" xfId="3" applyNumberFormat="1" applyFont="1" applyBorder="1" applyAlignment="1">
      <alignment horizontal="right" vertical="top"/>
    </xf>
    <xf numFmtId="169" fontId="13" fillId="0" borderId="23" xfId="3" applyNumberFormat="1" applyFont="1" applyBorder="1" applyAlignment="1">
      <alignment horizontal="right" vertical="top"/>
    </xf>
    <xf numFmtId="165" fontId="13" fillId="0" borderId="19" xfId="3" applyNumberFormat="1" applyFont="1" applyBorder="1" applyAlignment="1">
      <alignment horizontal="right" vertical="top"/>
    </xf>
    <xf numFmtId="168" fontId="13" fillId="0" borderId="19" xfId="3" applyNumberFormat="1" applyFont="1" applyBorder="1" applyAlignment="1">
      <alignment horizontal="right" vertical="top"/>
    </xf>
    <xf numFmtId="0" fontId="13" fillId="0" borderId="19" xfId="3" applyFont="1" applyBorder="1" applyAlignment="1">
      <alignment horizontal="left" vertical="top" wrapText="1"/>
    </xf>
    <xf numFmtId="0" fontId="13" fillId="0" borderId="20" xfId="3" applyFont="1" applyBorder="1" applyAlignment="1">
      <alignment horizontal="left" vertical="top" wrapText="1"/>
    </xf>
    <xf numFmtId="168" fontId="13" fillId="0" borderId="20" xfId="3" applyNumberFormat="1" applyFont="1" applyBorder="1" applyAlignment="1">
      <alignment horizontal="right" vertical="top"/>
    </xf>
    <xf numFmtId="0" fontId="13" fillId="0" borderId="22" xfId="3" applyFont="1" applyBorder="1" applyAlignment="1">
      <alignment horizontal="left" vertical="top" wrapText="1"/>
    </xf>
    <xf numFmtId="165" fontId="13" fillId="0" borderId="23" xfId="3" applyNumberFormat="1" applyFont="1" applyBorder="1" applyAlignment="1">
      <alignment horizontal="right" vertical="top"/>
    </xf>
    <xf numFmtId="168" fontId="13" fillId="0" borderId="23" xfId="3" applyNumberFormat="1" applyFont="1" applyBorder="1" applyAlignment="1">
      <alignment horizontal="right" vertical="top"/>
    </xf>
    <xf numFmtId="0" fontId="13" fillId="0" borderId="23" xfId="3" applyFont="1" applyBorder="1" applyAlignment="1">
      <alignment horizontal="left" vertical="top" wrapText="1"/>
    </xf>
    <xf numFmtId="0" fontId="13" fillId="0" borderId="24" xfId="3" applyFont="1" applyBorder="1" applyAlignment="1">
      <alignment horizontal="left" vertical="top" wrapText="1"/>
    </xf>
    <xf numFmtId="165" fontId="0" fillId="0" borderId="0" xfId="0" applyNumberFormat="1"/>
    <xf numFmtId="0" fontId="11" fillId="0" borderId="0" xfId="4"/>
    <xf numFmtId="0" fontId="13" fillId="0" borderId="18" xfId="4" applyFont="1" applyBorder="1" applyAlignment="1">
      <alignment horizontal="left" vertical="top" wrapText="1"/>
    </xf>
    <xf numFmtId="165" fontId="13" fillId="0" borderId="19" xfId="4" applyNumberFormat="1" applyFont="1" applyBorder="1" applyAlignment="1">
      <alignment horizontal="right" vertical="top"/>
    </xf>
    <xf numFmtId="168" fontId="13" fillId="0" borderId="19" xfId="4" applyNumberFormat="1" applyFont="1" applyBorder="1" applyAlignment="1">
      <alignment horizontal="right" vertical="top"/>
    </xf>
    <xf numFmtId="169" fontId="13" fillId="0" borderId="19" xfId="4" applyNumberFormat="1" applyFont="1" applyBorder="1" applyAlignment="1">
      <alignment horizontal="right" vertical="top"/>
    </xf>
    <xf numFmtId="168" fontId="13" fillId="0" borderId="20" xfId="4" applyNumberFormat="1" applyFont="1" applyBorder="1" applyAlignment="1">
      <alignment horizontal="right" vertical="top"/>
    </xf>
    <xf numFmtId="165" fontId="13" fillId="0" borderId="20" xfId="4" applyNumberFormat="1" applyFont="1" applyBorder="1" applyAlignment="1">
      <alignment horizontal="right" vertical="top"/>
    </xf>
    <xf numFmtId="0" fontId="13" fillId="0" borderId="19" xfId="4" applyFont="1" applyBorder="1" applyAlignment="1">
      <alignment horizontal="left" vertical="top" wrapText="1"/>
    </xf>
    <xf numFmtId="0" fontId="13" fillId="0" borderId="20" xfId="4" applyFont="1" applyBorder="1" applyAlignment="1">
      <alignment horizontal="left" vertical="top" wrapText="1"/>
    </xf>
    <xf numFmtId="0" fontId="13" fillId="0" borderId="22" xfId="4" applyFont="1" applyBorder="1" applyAlignment="1">
      <alignment horizontal="left" vertical="top" wrapText="1"/>
    </xf>
    <xf numFmtId="165" fontId="13" fillId="0" borderId="23" xfId="4" applyNumberFormat="1" applyFont="1" applyBorder="1" applyAlignment="1">
      <alignment horizontal="right" vertical="top"/>
    </xf>
    <xf numFmtId="168" fontId="13" fillId="0" borderId="23" xfId="4" applyNumberFormat="1" applyFont="1" applyBorder="1" applyAlignment="1">
      <alignment horizontal="right" vertical="top"/>
    </xf>
    <xf numFmtId="169" fontId="13" fillId="0" borderId="23" xfId="4" applyNumberFormat="1" applyFont="1" applyBorder="1" applyAlignment="1">
      <alignment horizontal="right" vertical="top"/>
    </xf>
    <xf numFmtId="0" fontId="13" fillId="0" borderId="27" xfId="4" applyFont="1" applyBorder="1" applyAlignment="1">
      <alignment horizontal="center" wrapText="1"/>
    </xf>
    <xf numFmtId="0" fontId="13" fillId="0" borderId="28" xfId="4" applyFont="1" applyBorder="1" applyAlignment="1">
      <alignment horizontal="center" wrapText="1"/>
    </xf>
    <xf numFmtId="0" fontId="13" fillId="0" borderId="29" xfId="4" applyFont="1" applyBorder="1" applyAlignment="1">
      <alignment horizontal="center" wrapText="1"/>
    </xf>
    <xf numFmtId="165" fontId="13" fillId="0" borderId="24" xfId="4" applyNumberFormat="1" applyFont="1" applyBorder="1" applyAlignment="1">
      <alignment horizontal="right" vertical="top"/>
    </xf>
    <xf numFmtId="168" fontId="0" fillId="0" borderId="0" xfId="0" applyNumberFormat="1"/>
    <xf numFmtId="0" fontId="0" fillId="7" borderId="31" xfId="0" applyFill="1" applyBorder="1"/>
    <xf numFmtId="0" fontId="0" fillId="7" borderId="32" xfId="0" applyFill="1" applyBorder="1"/>
    <xf numFmtId="0" fontId="0" fillId="7" borderId="0" xfId="0" applyFill="1"/>
    <xf numFmtId="0" fontId="0" fillId="7" borderId="33" xfId="0" applyFill="1" applyBorder="1"/>
    <xf numFmtId="0" fontId="0" fillId="7" borderId="0" xfId="0" applyFill="1" applyBorder="1"/>
    <xf numFmtId="0" fontId="0" fillId="7" borderId="34" xfId="0" applyFill="1" applyBorder="1"/>
    <xf numFmtId="0" fontId="15" fillId="7" borderId="0" xfId="0" applyFont="1" applyFill="1" applyBorder="1"/>
    <xf numFmtId="0" fontId="9" fillId="7" borderId="0" xfId="2" applyFill="1" applyBorder="1" applyAlignment="1">
      <alignment horizontal="left"/>
    </xf>
    <xf numFmtId="0" fontId="15" fillId="7" borderId="0" xfId="0" applyFont="1" applyFill="1" applyBorder="1" applyAlignment="1">
      <alignment horizontal="left"/>
    </xf>
    <xf numFmtId="0" fontId="0" fillId="7" borderId="36" xfId="0" applyFill="1" applyBorder="1"/>
    <xf numFmtId="0" fontId="0" fillId="7" borderId="37" xfId="0" applyFill="1" applyBorder="1"/>
    <xf numFmtId="0" fontId="0" fillId="2" borderId="0" xfId="0" applyFill="1" applyAlignment="1">
      <alignment wrapText="1"/>
    </xf>
    <xf numFmtId="0" fontId="20" fillId="0" borderId="0" xfId="0" applyFont="1" applyAlignment="1">
      <alignment horizontal="justify"/>
    </xf>
    <xf numFmtId="0" fontId="21" fillId="0" borderId="37" xfId="0" applyFont="1" applyBorder="1"/>
    <xf numFmtId="0" fontId="21" fillId="0" borderId="36" xfId="0" applyFont="1" applyBorder="1"/>
    <xf numFmtId="0" fontId="21" fillId="0" borderId="34" xfId="0" applyFont="1" applyBorder="1"/>
    <xf numFmtId="10" fontId="0" fillId="0" borderId="0" xfId="0" applyNumberFormat="1"/>
    <xf numFmtId="10" fontId="21" fillId="0" borderId="0" xfId="0" applyNumberFormat="1" applyFont="1" applyAlignment="1">
      <alignment horizontal="center"/>
    </xf>
    <xf numFmtId="0" fontId="21" fillId="0" borderId="0" xfId="0" applyFont="1" applyFill="1" applyBorder="1"/>
    <xf numFmtId="168" fontId="13" fillId="0" borderId="38" xfId="5" applyNumberFormat="1" applyFont="1" applyBorder="1" applyAlignment="1">
      <alignment horizontal="right" vertical="top"/>
    </xf>
    <xf numFmtId="165" fontId="13" fillId="0" borderId="39" xfId="5" applyNumberFormat="1" applyFont="1" applyBorder="1" applyAlignment="1">
      <alignment horizontal="right" vertical="top"/>
    </xf>
    <xf numFmtId="168" fontId="13" fillId="0" borderId="39" xfId="5" applyNumberFormat="1" applyFont="1" applyBorder="1" applyAlignment="1">
      <alignment horizontal="right" vertical="top"/>
    </xf>
    <xf numFmtId="0" fontId="13" fillId="0" borderId="39" xfId="5" applyFont="1" applyBorder="1" applyAlignment="1">
      <alignment horizontal="right" vertical="top"/>
    </xf>
    <xf numFmtId="0" fontId="13" fillId="0" borderId="40" xfId="5" applyFont="1" applyBorder="1" applyAlignment="1">
      <alignment horizontal="right" vertical="top"/>
    </xf>
    <xf numFmtId="168" fontId="13" fillId="0" borderId="38" xfId="6" applyNumberFormat="1" applyFont="1" applyBorder="1" applyAlignment="1">
      <alignment horizontal="right" vertical="center"/>
    </xf>
    <xf numFmtId="165" fontId="13" fillId="0" borderId="39" xfId="6" applyNumberFormat="1" applyFont="1" applyBorder="1" applyAlignment="1">
      <alignment horizontal="right" vertical="center"/>
    </xf>
    <xf numFmtId="168" fontId="13" fillId="0" borderId="39" xfId="6" applyNumberFormat="1" applyFont="1" applyBorder="1" applyAlignment="1">
      <alignment horizontal="right" vertical="center"/>
    </xf>
    <xf numFmtId="0" fontId="13" fillId="0" borderId="39" xfId="6" applyFont="1" applyBorder="1" applyAlignment="1">
      <alignment horizontal="right" vertical="center"/>
    </xf>
    <xf numFmtId="168" fontId="13" fillId="0" borderId="38" xfId="6" applyNumberFormat="1" applyFont="1" applyBorder="1" applyAlignment="1">
      <alignment horizontal="right" vertical="top"/>
    </xf>
    <xf numFmtId="168" fontId="13" fillId="0" borderId="39" xfId="6" applyNumberFormat="1" applyFont="1" applyBorder="1" applyAlignment="1">
      <alignment horizontal="right" vertical="top"/>
    </xf>
    <xf numFmtId="165" fontId="13" fillId="0" borderId="39" xfId="6" applyNumberFormat="1" applyFont="1" applyBorder="1" applyAlignment="1">
      <alignment horizontal="right" vertical="top"/>
    </xf>
    <xf numFmtId="0" fontId="13" fillId="0" borderId="39" xfId="6" applyFont="1" applyBorder="1" applyAlignment="1">
      <alignment horizontal="right" vertical="top"/>
    </xf>
    <xf numFmtId="0" fontId="13" fillId="0" borderId="40" xfId="6" applyFont="1" applyBorder="1" applyAlignment="1">
      <alignment horizontal="right" vertical="top"/>
    </xf>
    <xf numFmtId="0" fontId="13" fillId="0" borderId="38" xfId="7" applyFont="1" applyBorder="1" applyAlignment="1">
      <alignment horizontal="left" vertical="top" wrapText="1"/>
    </xf>
    <xf numFmtId="165" fontId="13" fillId="0" borderId="39" xfId="7" applyNumberFormat="1" applyFont="1" applyBorder="1" applyAlignment="1">
      <alignment horizontal="right" vertical="top"/>
    </xf>
    <xf numFmtId="168" fontId="13" fillId="0" borderId="39" xfId="7" applyNumberFormat="1" applyFont="1" applyBorder="1" applyAlignment="1">
      <alignment horizontal="right" vertical="top"/>
    </xf>
    <xf numFmtId="0" fontId="13" fillId="0" borderId="39" xfId="7" applyFont="1" applyBorder="1" applyAlignment="1">
      <alignment horizontal="left" vertical="top" wrapText="1"/>
    </xf>
    <xf numFmtId="168" fontId="13" fillId="0" borderId="40" xfId="7" applyNumberFormat="1" applyFont="1" applyBorder="1" applyAlignment="1">
      <alignment horizontal="right" vertical="top"/>
    </xf>
    <xf numFmtId="0" fontId="0" fillId="8" borderId="0" xfId="0" applyFill="1"/>
    <xf numFmtId="0" fontId="0" fillId="8" borderId="0" xfId="0" applyFill="1" applyAlignment="1">
      <alignment horizontal="center"/>
    </xf>
    <xf numFmtId="0" fontId="0" fillId="8" borderId="0" xfId="0" applyFill="1" applyAlignment="1">
      <alignment horizontal="left"/>
    </xf>
    <xf numFmtId="0" fontId="0" fillId="8" borderId="6" xfId="0" applyFill="1" applyBorder="1"/>
    <xf numFmtId="0" fontId="0" fillId="8" borderId="0" xfId="0" applyFont="1" applyFill="1"/>
    <xf numFmtId="49" fontId="0" fillId="8" borderId="0" xfId="0" applyNumberFormat="1" applyFont="1" applyFill="1"/>
    <xf numFmtId="0" fontId="0" fillId="9" borderId="0" xfId="0" applyFill="1"/>
    <xf numFmtId="0" fontId="0" fillId="10" borderId="0" xfId="0" applyFill="1"/>
    <xf numFmtId="167" fontId="8" fillId="0" borderId="0" xfId="0" applyNumberFormat="1" applyFont="1" applyFill="1"/>
    <xf numFmtId="0" fontId="10" fillId="5" borderId="0" xfId="2" applyFont="1" applyFill="1" applyAlignment="1">
      <alignment horizontal="center" vertical="center"/>
    </xf>
    <xf numFmtId="0" fontId="19" fillId="7" borderId="30" xfId="0" applyFont="1" applyFill="1" applyBorder="1" applyAlignment="1">
      <alignment horizontal="center"/>
    </xf>
    <xf numFmtId="0" fontId="19" fillId="7" borderId="31" xfId="0" applyFont="1" applyFill="1" applyBorder="1" applyAlignment="1">
      <alignment horizontal="center"/>
    </xf>
    <xf numFmtId="0" fontId="16" fillId="7" borderId="33" xfId="0" applyFont="1" applyFill="1" applyBorder="1" applyAlignment="1">
      <alignment horizontal="center"/>
    </xf>
    <xf numFmtId="0" fontId="16" fillId="7" borderId="0" xfId="0" applyFont="1" applyFill="1" applyBorder="1" applyAlignment="1">
      <alignment horizontal="center"/>
    </xf>
    <xf numFmtId="164" fontId="9" fillId="7" borderId="33" xfId="2" applyNumberFormat="1" applyFill="1" applyBorder="1" applyAlignment="1">
      <alignment horizontal="center" vertical="center" wrapText="1"/>
    </xf>
    <xf numFmtId="164" fontId="9" fillId="7" borderId="0" xfId="2" applyNumberFormat="1" applyFill="1" applyBorder="1" applyAlignment="1">
      <alignment horizontal="center" vertical="center" wrapText="1"/>
    </xf>
    <xf numFmtId="164" fontId="9" fillId="7" borderId="35" xfId="2" applyNumberFormat="1" applyFill="1" applyBorder="1" applyAlignment="1">
      <alignment horizontal="center" vertical="center" wrapText="1"/>
    </xf>
    <xf numFmtId="164" fontId="9" fillId="7" borderId="36" xfId="2" applyNumberFormat="1" applyFill="1" applyBorder="1" applyAlignment="1">
      <alignment horizontal="center" vertical="center" wrapText="1"/>
    </xf>
    <xf numFmtId="164" fontId="17" fillId="7" borderId="30" xfId="2" applyNumberFormat="1" applyFont="1" applyFill="1" applyBorder="1" applyAlignment="1">
      <alignment horizontal="center" vertical="center" wrapText="1"/>
    </xf>
    <xf numFmtId="164" fontId="17" fillId="7" borderId="31" xfId="2" applyNumberFormat="1" applyFont="1" applyFill="1" applyBorder="1" applyAlignment="1">
      <alignment horizontal="center" vertical="center" wrapText="1"/>
    </xf>
    <xf numFmtId="164" fontId="17" fillId="7" borderId="35" xfId="2" applyNumberFormat="1" applyFont="1" applyFill="1" applyBorder="1" applyAlignment="1">
      <alignment horizontal="center" vertical="center" wrapText="1"/>
    </xf>
    <xf numFmtId="164" fontId="17" fillId="7" borderId="36" xfId="2" applyNumberFormat="1" applyFont="1" applyFill="1" applyBorder="1" applyAlignment="1">
      <alignment horizontal="center" vertical="center" wrapText="1"/>
    </xf>
    <xf numFmtId="0" fontId="18" fillId="2" borderId="0" xfId="0" applyFont="1" applyFill="1" applyAlignment="1">
      <alignment horizontal="center" vertical="center" wrapText="1"/>
    </xf>
    <xf numFmtId="0" fontId="18" fillId="0" borderId="0" xfId="0" applyFont="1" applyAlignment="1">
      <alignment horizontal="center" vertical="center" wrapText="1"/>
    </xf>
    <xf numFmtId="0" fontId="10" fillId="5" borderId="0" xfId="2" applyFont="1" applyFill="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12" fillId="0" borderId="0" xfId="3" applyFont="1" applyBorder="1" applyAlignment="1">
      <alignment horizontal="center" vertical="center" wrapText="1"/>
    </xf>
    <xf numFmtId="0" fontId="13" fillId="0" borderId="0" xfId="3" applyFont="1" applyBorder="1" applyAlignment="1">
      <alignment horizontal="left" vertical="top" wrapText="1"/>
    </xf>
    <xf numFmtId="0" fontId="13" fillId="0" borderId="17" xfId="3" applyFont="1" applyBorder="1" applyAlignment="1">
      <alignment horizontal="left" vertical="top" wrapText="1"/>
    </xf>
    <xf numFmtId="0" fontId="13" fillId="0" borderId="21" xfId="3" applyFont="1" applyBorder="1" applyAlignment="1">
      <alignment horizontal="left" vertical="top" wrapText="1"/>
    </xf>
    <xf numFmtId="0" fontId="13" fillId="0" borderId="0" xfId="4" applyFont="1" applyBorder="1" applyAlignment="1">
      <alignment horizontal="left" vertical="top" wrapText="1"/>
    </xf>
    <xf numFmtId="0" fontId="12" fillId="0" borderId="0" xfId="4" applyFont="1" applyBorder="1" applyAlignment="1">
      <alignment horizontal="center" vertical="center" wrapText="1"/>
    </xf>
    <xf numFmtId="0" fontId="13" fillId="0" borderId="25" xfId="4" applyFont="1" applyBorder="1" applyAlignment="1">
      <alignment horizontal="left" wrapText="1"/>
    </xf>
    <xf numFmtId="0" fontId="13" fillId="0" borderId="26" xfId="4" applyFont="1" applyBorder="1" applyAlignment="1">
      <alignment horizontal="left" wrapText="1"/>
    </xf>
    <xf numFmtId="0" fontId="13" fillId="0" borderId="17" xfId="4" applyFont="1" applyBorder="1" applyAlignment="1">
      <alignment horizontal="left" vertical="top" wrapText="1"/>
    </xf>
    <xf numFmtId="0" fontId="13" fillId="0" borderId="21" xfId="4" applyFont="1" applyBorder="1" applyAlignment="1">
      <alignment horizontal="left" vertical="top" wrapText="1"/>
    </xf>
  </cellXfs>
  <cellStyles count="8">
    <cellStyle name="Hyperlink" xfId="2" builtinId="8"/>
    <cellStyle name="Normal" xfId="0" builtinId="0"/>
    <cellStyle name="Normal_acknowledgement" xfId="3"/>
    <cellStyle name="Normal_table 4" xfId="5"/>
    <cellStyle name="Normal_table 5" xfId="6"/>
    <cellStyle name="Normal_table 6" xfId="7"/>
    <cellStyle name="Normal_WTP" xfId="4"/>
    <cellStyle name="Percent" xfId="1"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tool!$BX$4</c:f>
          <c:strCache>
            <c:ptCount val="1"/>
            <c:pt idx="0">
              <c:v>2 - Attitude towards new Wind power plant in the country</c:v>
            </c:pt>
          </c:strCache>
        </c:strRef>
      </c:tx>
      <c:layout>
        <c:manualLayout>
          <c:xMode val="edge"/>
          <c:yMode val="edge"/>
          <c:x val="1.24274934664442E-3"/>
          <c:y val="2.9634931997136598E-4"/>
        </c:manualLayout>
      </c:layout>
      <c:overlay val="1"/>
      <c:spPr>
        <a:solidFill>
          <a:schemeClr val="accent6">
            <a:lumMod val="40000"/>
            <a:lumOff val="60000"/>
          </a:schemeClr>
        </a:solidFill>
      </c:spPr>
      <c:txPr>
        <a:bodyPr/>
        <a:lstStyle/>
        <a:p>
          <a:pPr>
            <a:defRPr lang="pt-PT" sz="1050"/>
          </a:pPr>
          <a:endParaRPr lang="en-US"/>
        </a:p>
      </c:txPr>
    </c:title>
    <c:autoTitleDeleted val="0"/>
    <c:plotArea>
      <c:layout>
        <c:manualLayout>
          <c:layoutTarget val="inner"/>
          <c:xMode val="edge"/>
          <c:yMode val="edge"/>
          <c:x val="0.203358324596282"/>
          <c:y val="0.125020794119544"/>
          <c:w val="0.74865317534107501"/>
          <c:h val="0.70908796385436401"/>
        </c:manualLayout>
      </c:layout>
      <c:barChart>
        <c:barDir val="bar"/>
        <c:grouping val="clustered"/>
        <c:varyColors val="0"/>
        <c:ser>
          <c:idx val="0"/>
          <c:order val="0"/>
          <c:tx>
            <c:strRef>
              <c:f>'soluções modelo'!$D$5</c:f>
              <c:strCache>
                <c:ptCount val="1"/>
                <c:pt idx="0">
                  <c:v>tech</c:v>
                </c:pt>
              </c:strCache>
            </c:strRef>
          </c:tx>
          <c:spPr>
            <a:solidFill>
              <a:schemeClr val="accent6"/>
            </a:solidFill>
            <a:ln w="25400" cap="flat" cmpd="sng" algn="ctr">
              <a:solidFill>
                <a:schemeClr val="accent6">
                  <a:shade val="50000"/>
                </a:schemeClr>
              </a:solidFill>
              <a:prstDash val="solid"/>
            </a:ln>
            <a:effectLst/>
          </c:spPr>
          <c:invertIfNegative val="0"/>
          <c:dLbls>
            <c:spPr>
              <a:noFill/>
            </c:spPr>
            <c:txPr>
              <a:bodyPr/>
              <a:lstStyle/>
              <a:p>
                <a:pPr>
                  <a:defRPr lang="pt-PT" sz="800" b="1"/>
                </a:pPr>
                <a:endParaRPr lang="en-US"/>
              </a:p>
            </c:txPr>
            <c:dLblPos val="outEnd"/>
            <c:showLegendKey val="0"/>
            <c:showVal val="1"/>
            <c:showCatName val="0"/>
            <c:showSerName val="0"/>
            <c:showPercent val="0"/>
            <c:showBubbleSize val="0"/>
            <c:showLeaderLines val="0"/>
          </c:dLbls>
          <c:cat>
            <c:strRef>
              <c:f>'soluções modelo'!$F$5:$I$5</c:f>
              <c:strCache>
                <c:ptCount val="4"/>
                <c:pt idx="0">
                  <c:v>Totally disagrees</c:v>
                </c:pt>
                <c:pt idx="1">
                  <c:v>Slightly disagrees</c:v>
                </c:pt>
                <c:pt idx="2">
                  <c:v>Slightly agrees</c:v>
                </c:pt>
                <c:pt idx="3">
                  <c:v>Totally agrees</c:v>
                </c:pt>
              </c:strCache>
            </c:strRef>
          </c:cat>
          <c:val>
            <c:numRef>
              <c:f>'soluções modelo'!$F$19:$I$19</c:f>
              <c:numCache>
                <c:formatCode>0.0%</c:formatCode>
                <c:ptCount val="4"/>
                <c:pt idx="0">
                  <c:v>1.9002220908816758E-2</c:v>
                </c:pt>
                <c:pt idx="1">
                  <c:v>3.378140477377467E-2</c:v>
                </c:pt>
                <c:pt idx="2">
                  <c:v>0.16493183840123249</c:v>
                </c:pt>
                <c:pt idx="3">
                  <c:v>0.78228453591617608</c:v>
                </c:pt>
              </c:numCache>
            </c:numRef>
          </c:val>
        </c:ser>
        <c:dLbls>
          <c:showLegendKey val="0"/>
          <c:showVal val="0"/>
          <c:showCatName val="0"/>
          <c:showSerName val="0"/>
          <c:showPercent val="0"/>
          <c:showBubbleSize val="0"/>
        </c:dLbls>
        <c:gapWidth val="0"/>
        <c:axId val="159855744"/>
        <c:axId val="159857280"/>
      </c:barChart>
      <c:catAx>
        <c:axId val="159855744"/>
        <c:scaling>
          <c:orientation val="minMax"/>
        </c:scaling>
        <c:delete val="0"/>
        <c:axPos val="l"/>
        <c:majorTickMark val="out"/>
        <c:minorTickMark val="none"/>
        <c:tickLblPos val="nextTo"/>
        <c:txPr>
          <a:bodyPr rot="0" vert="horz"/>
          <a:lstStyle/>
          <a:p>
            <a:pPr>
              <a:defRPr lang="pt-PT" sz="800" b="1"/>
            </a:pPr>
            <a:endParaRPr lang="en-US"/>
          </a:p>
        </c:txPr>
        <c:crossAx val="159857280"/>
        <c:crosses val="autoZero"/>
        <c:auto val="1"/>
        <c:lblAlgn val="ctr"/>
        <c:lblOffset val="100"/>
        <c:noMultiLvlLbl val="0"/>
      </c:catAx>
      <c:valAx>
        <c:axId val="159857280"/>
        <c:scaling>
          <c:orientation val="minMax"/>
        </c:scaling>
        <c:delete val="0"/>
        <c:axPos val="b"/>
        <c:majorGridlines/>
        <c:numFmt formatCode="0.0%" sourceLinked="1"/>
        <c:majorTickMark val="out"/>
        <c:minorTickMark val="none"/>
        <c:tickLblPos val="nextTo"/>
        <c:txPr>
          <a:bodyPr/>
          <a:lstStyle/>
          <a:p>
            <a:pPr>
              <a:defRPr lang="pt-PT" sz="700"/>
            </a:pPr>
            <a:endParaRPr lang="en-US"/>
          </a:p>
        </c:txPr>
        <c:crossAx val="159855744"/>
        <c:crosses val="autoZero"/>
        <c:crossBetween val="between"/>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tool!$BW$4</c:f>
          <c:strCache>
            <c:ptCount val="1"/>
            <c:pt idx="0">
              <c:v>3 - NIMBYism towards Wind power</c:v>
            </c:pt>
          </c:strCache>
        </c:strRef>
      </c:tx>
      <c:layout>
        <c:manualLayout>
          <c:xMode val="edge"/>
          <c:yMode val="edge"/>
          <c:x val="1.2357160174248599E-3"/>
          <c:y val="4.70668201361347E-3"/>
        </c:manualLayout>
      </c:layout>
      <c:overlay val="0"/>
      <c:spPr>
        <a:solidFill>
          <a:schemeClr val="accent6">
            <a:lumMod val="40000"/>
            <a:lumOff val="60000"/>
          </a:schemeClr>
        </a:solidFill>
      </c:spPr>
      <c:txPr>
        <a:bodyPr/>
        <a:lstStyle/>
        <a:p>
          <a:pPr>
            <a:defRPr lang="pt-PT" sz="1050"/>
          </a:pPr>
          <a:endParaRPr lang="en-US"/>
        </a:p>
      </c:txPr>
    </c:title>
    <c:autoTitleDeleted val="0"/>
    <c:plotArea>
      <c:layout>
        <c:manualLayout>
          <c:layoutTarget val="inner"/>
          <c:xMode val="edge"/>
          <c:yMode val="edge"/>
          <c:x val="7.4637731012625594E-2"/>
          <c:y val="0.13670192400880099"/>
          <c:w val="0.88432779312592902"/>
          <c:h val="0.76544287897964502"/>
        </c:manualLayout>
      </c:layout>
      <c:barChart>
        <c:barDir val="bar"/>
        <c:grouping val="clustered"/>
        <c:varyColors val="0"/>
        <c:ser>
          <c:idx val="0"/>
          <c:order val="0"/>
          <c:spPr>
            <a:solidFill>
              <a:schemeClr val="accent6"/>
            </a:solidFill>
            <a:ln w="25400" cap="flat" cmpd="sng" algn="ctr">
              <a:solidFill>
                <a:schemeClr val="accent6">
                  <a:shade val="50000"/>
                </a:schemeClr>
              </a:solidFill>
              <a:prstDash val="solid"/>
            </a:ln>
            <a:effectLst/>
          </c:spPr>
          <c:invertIfNegative val="0"/>
          <c:dLbls>
            <c:txPr>
              <a:bodyPr/>
              <a:lstStyle/>
              <a:p>
                <a:pPr>
                  <a:defRPr lang="pt-PT" sz="800" b="1"/>
                </a:pPr>
                <a:endParaRPr lang="en-US"/>
              </a:p>
            </c:txPr>
            <c:showLegendKey val="0"/>
            <c:showVal val="1"/>
            <c:showCatName val="0"/>
            <c:showSerName val="0"/>
            <c:showPercent val="0"/>
            <c:showBubbleSize val="0"/>
            <c:showLeaderLines val="0"/>
          </c:dLbls>
          <c:cat>
            <c:numRef>
              <c:f>'soluções modelo'!$J$18:$P$18</c:f>
              <c:numCache>
                <c:formatCode>General</c:formatCode>
                <c:ptCount val="7"/>
                <c:pt idx="0">
                  <c:v>-3</c:v>
                </c:pt>
                <c:pt idx="1">
                  <c:v>-2</c:v>
                </c:pt>
                <c:pt idx="2">
                  <c:v>-1</c:v>
                </c:pt>
                <c:pt idx="3">
                  <c:v>0</c:v>
                </c:pt>
                <c:pt idx="4">
                  <c:v>1</c:v>
                </c:pt>
                <c:pt idx="5">
                  <c:v>2</c:v>
                </c:pt>
                <c:pt idx="6">
                  <c:v>3</c:v>
                </c:pt>
              </c:numCache>
            </c:numRef>
          </c:cat>
          <c:val>
            <c:numRef>
              <c:f>'soluções modelo'!$J$19:$P$19</c:f>
              <c:numCache>
                <c:formatCode>0.0%</c:formatCode>
                <c:ptCount val="7"/>
                <c:pt idx="0">
                  <c:v>8.3043736358123788E-4</c:v>
                </c:pt>
                <c:pt idx="1">
                  <c:v>9.9565540447439371E-3</c:v>
                </c:pt>
                <c:pt idx="2">
                  <c:v>6.6640928423290835E-2</c:v>
                </c:pt>
                <c:pt idx="3">
                  <c:v>0.65232062679155023</c:v>
                </c:pt>
                <c:pt idx="4">
                  <c:v>0.1682570218579128</c:v>
                </c:pt>
                <c:pt idx="5">
                  <c:v>7.564325920640258E-2</c:v>
                </c:pt>
                <c:pt idx="6">
                  <c:v>2.6351172312518378E-2</c:v>
                </c:pt>
              </c:numCache>
            </c:numRef>
          </c:val>
        </c:ser>
        <c:dLbls>
          <c:showLegendKey val="0"/>
          <c:showVal val="0"/>
          <c:showCatName val="0"/>
          <c:showSerName val="0"/>
          <c:showPercent val="0"/>
          <c:showBubbleSize val="0"/>
        </c:dLbls>
        <c:gapWidth val="0"/>
        <c:axId val="159881856"/>
        <c:axId val="160174464"/>
      </c:barChart>
      <c:catAx>
        <c:axId val="159881856"/>
        <c:scaling>
          <c:orientation val="minMax"/>
        </c:scaling>
        <c:delete val="0"/>
        <c:axPos val="l"/>
        <c:numFmt formatCode="General" sourceLinked="1"/>
        <c:majorTickMark val="out"/>
        <c:minorTickMark val="none"/>
        <c:tickLblPos val="nextTo"/>
        <c:txPr>
          <a:bodyPr/>
          <a:lstStyle/>
          <a:p>
            <a:pPr>
              <a:defRPr lang="pt-PT" sz="800"/>
            </a:pPr>
            <a:endParaRPr lang="en-US"/>
          </a:p>
        </c:txPr>
        <c:crossAx val="160174464"/>
        <c:crosses val="autoZero"/>
        <c:auto val="1"/>
        <c:lblAlgn val="ctr"/>
        <c:lblOffset val="100"/>
        <c:noMultiLvlLbl val="0"/>
      </c:catAx>
      <c:valAx>
        <c:axId val="160174464"/>
        <c:scaling>
          <c:orientation val="minMax"/>
        </c:scaling>
        <c:delete val="0"/>
        <c:axPos val="b"/>
        <c:majorGridlines/>
        <c:numFmt formatCode="0.0%" sourceLinked="1"/>
        <c:majorTickMark val="out"/>
        <c:minorTickMark val="none"/>
        <c:tickLblPos val="nextTo"/>
        <c:txPr>
          <a:bodyPr/>
          <a:lstStyle/>
          <a:p>
            <a:pPr>
              <a:defRPr lang="pt-PT" sz="700"/>
            </a:pPr>
            <a:endParaRPr lang="en-US"/>
          </a:p>
        </c:txPr>
        <c:crossAx val="159881856"/>
        <c:crosses val="autoZero"/>
        <c:crossBetween val="between"/>
      </c:valAx>
    </c:plotArea>
    <c:plotVisOnly val="1"/>
    <c:dispBlanksAs val="gap"/>
    <c:showDLblsOverMax val="0"/>
  </c:chart>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tool!$R$44</c:f>
          <c:strCache>
            <c:ptCount val="1"/>
            <c:pt idx="0">
              <c:v>1 - Probability of acknowledging Wind power</c:v>
            </c:pt>
          </c:strCache>
        </c:strRef>
      </c:tx>
      <c:layout>
        <c:manualLayout>
          <c:xMode val="edge"/>
          <c:yMode val="edge"/>
          <c:x val="1.77290778857338E-3"/>
          <c:y val="5.67450288493634E-3"/>
        </c:manualLayout>
      </c:layout>
      <c:overlay val="0"/>
      <c:spPr>
        <a:solidFill>
          <a:schemeClr val="accent6">
            <a:lumMod val="40000"/>
            <a:lumOff val="60000"/>
          </a:schemeClr>
        </a:solidFill>
      </c:spPr>
      <c:txPr>
        <a:bodyPr/>
        <a:lstStyle/>
        <a:p>
          <a:pPr>
            <a:defRPr lang="pt-PT" sz="1050"/>
          </a:pPr>
          <a:endParaRPr lang="en-US"/>
        </a:p>
      </c:txPr>
    </c:title>
    <c:autoTitleDeleted val="0"/>
    <c:plotArea>
      <c:layout/>
      <c:pieChart>
        <c:varyColors val="1"/>
        <c:ser>
          <c:idx val="0"/>
          <c:order val="0"/>
          <c:dLbls>
            <c:txPr>
              <a:bodyPr rot="0" vert="horz" anchor="ctr" anchorCtr="0"/>
              <a:lstStyle/>
              <a:p>
                <a:pPr>
                  <a:defRPr lang="pt-PT" sz="800" b="1"/>
                </a:pPr>
                <a:endParaRPr lang="en-US"/>
              </a:p>
            </c:txPr>
            <c:dLblPos val="bestFit"/>
            <c:showLegendKey val="0"/>
            <c:showVal val="0"/>
            <c:showCatName val="1"/>
            <c:showSerName val="0"/>
            <c:showPercent val="1"/>
            <c:showBubbleSize val="0"/>
            <c:showLeaderLines val="1"/>
          </c:dLbls>
          <c:cat>
            <c:strRef>
              <c:f>tool!$R$46:$R$47</c:f>
              <c:strCache>
                <c:ptCount val="2"/>
                <c:pt idx="0">
                  <c:v>Acknowledges</c:v>
                </c:pt>
                <c:pt idx="1">
                  <c:v>Does not acknowledge</c:v>
                </c:pt>
              </c:strCache>
            </c:strRef>
          </c:cat>
          <c:val>
            <c:numRef>
              <c:f>tool!$S$46:$S$47</c:f>
              <c:numCache>
                <c:formatCode>0%</c:formatCode>
                <c:ptCount val="2"/>
                <c:pt idx="0">
                  <c:v>0.98478122310162841</c:v>
                </c:pt>
                <c:pt idx="1">
                  <c:v>1.5218776898371589E-2</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strRef>
          <c:f>tool!$R$52</c:f>
          <c:strCache>
            <c:ptCount val="1"/>
            <c:pt idx="0">
              <c:v>4 - Probability of being willing to pay more for Wind power</c:v>
            </c:pt>
          </c:strCache>
        </c:strRef>
      </c:tx>
      <c:layout>
        <c:manualLayout>
          <c:xMode val="edge"/>
          <c:yMode val="edge"/>
          <c:x val="1.5983868425859301E-3"/>
          <c:y val="0"/>
        </c:manualLayout>
      </c:layout>
      <c:overlay val="0"/>
      <c:spPr>
        <a:solidFill>
          <a:schemeClr val="accent6">
            <a:lumMod val="40000"/>
            <a:lumOff val="60000"/>
          </a:schemeClr>
        </a:solidFill>
        <a:ln w="9525"/>
      </c:spPr>
      <c:txPr>
        <a:bodyPr anchor="t" anchorCtr="0"/>
        <a:lstStyle/>
        <a:p>
          <a:pPr algn="ctr" rtl="0">
            <a:defRPr lang="pt-PT" sz="1050" b="1" i="0" u="none" strike="noStrike" kern="1200" baseline="0">
              <a:solidFill>
                <a:sysClr val="windowText" lastClr="000000"/>
              </a:solidFill>
              <a:latin typeface="+mn-lt"/>
              <a:ea typeface="+mn-ea"/>
              <a:cs typeface="+mn-cs"/>
            </a:defRPr>
          </a:pPr>
          <a:endParaRPr lang="en-US"/>
        </a:p>
      </c:txPr>
    </c:title>
    <c:autoTitleDeleted val="0"/>
    <c:plotArea>
      <c:layout/>
      <c:pieChart>
        <c:varyColors val="1"/>
        <c:ser>
          <c:idx val="0"/>
          <c:order val="0"/>
          <c:dLbls>
            <c:spPr>
              <a:ln>
                <a:noFill/>
              </a:ln>
            </c:spPr>
            <c:txPr>
              <a:bodyPr/>
              <a:lstStyle/>
              <a:p>
                <a:pPr algn="ctr">
                  <a:defRPr lang="pt-PT" sz="800" b="1" i="0" u="none" strike="noStrike" kern="1200" baseline="0">
                    <a:solidFill>
                      <a:sysClr val="windowText" lastClr="000000"/>
                    </a:solidFill>
                    <a:latin typeface="+mn-lt"/>
                    <a:ea typeface="+mn-ea"/>
                    <a:cs typeface="+mn-cs"/>
                  </a:defRPr>
                </a:pPr>
                <a:endParaRPr lang="en-US"/>
              </a:p>
            </c:txPr>
            <c:dLblPos val="bestFit"/>
            <c:showLegendKey val="0"/>
            <c:showVal val="0"/>
            <c:showCatName val="1"/>
            <c:showSerName val="0"/>
            <c:showPercent val="1"/>
            <c:showBubbleSize val="0"/>
            <c:showLeaderLines val="1"/>
          </c:dLbls>
          <c:cat>
            <c:strRef>
              <c:f>tool!$R$53:$R$54</c:f>
              <c:strCache>
                <c:ptCount val="2"/>
                <c:pt idx="0">
                  <c:v>Willing to pay more</c:v>
                </c:pt>
                <c:pt idx="1">
                  <c:v>Not willing to pay more</c:v>
                </c:pt>
              </c:strCache>
            </c:strRef>
          </c:cat>
          <c:val>
            <c:numRef>
              <c:f>tool!$S$53:$S$54</c:f>
              <c:numCache>
                <c:formatCode>0%</c:formatCode>
                <c:ptCount val="2"/>
                <c:pt idx="0">
                  <c:v>0.16980639464796907</c:v>
                </c:pt>
                <c:pt idx="1">
                  <c:v>0.83019360535203091</c:v>
                </c:pt>
              </c:numCache>
            </c:numRef>
          </c:val>
        </c:ser>
        <c:dLbls>
          <c:showLegendKey val="0"/>
          <c:showVal val="0"/>
          <c:showCatName val="1"/>
          <c:showSerName val="0"/>
          <c:showPercent val="1"/>
          <c:showBubbleSize val="0"/>
          <c:showLeaderLines val="1"/>
        </c:dLbls>
        <c:firstSliceAng val="0"/>
      </c:pieChart>
    </c:plotArea>
    <c:plotVisOnly val="1"/>
    <c:dispBlanksAs val="zero"/>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Drop" dropLines="74" dropStyle="combo" dx="16" fmlaLink="$R$5" fmlaRange="$AO$2:$AO$5" noThreeD="1" sel="2" val="0"/>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12.xml><?xml version="1.0" encoding="utf-8"?>
<formControlPr xmlns="http://schemas.microsoft.com/office/spreadsheetml/2009/9/main" objectType="Label" lockText="1"/>
</file>

<file path=xl/ctrlProps/ctrlProp13.xml><?xml version="1.0" encoding="utf-8"?>
<formControlPr xmlns="http://schemas.microsoft.com/office/spreadsheetml/2009/9/main" objectType="Label" lockText="1"/>
</file>

<file path=xl/ctrlProps/ctrlProp14.xml><?xml version="1.0" encoding="utf-8"?>
<formControlPr xmlns="http://schemas.microsoft.com/office/spreadsheetml/2009/9/main" objectType="Label" lockText="1"/>
</file>

<file path=xl/ctrlProps/ctrlProp15.xml><?xml version="1.0" encoding="utf-8"?>
<formControlPr xmlns="http://schemas.microsoft.com/office/spreadsheetml/2009/9/main" objectType="Label" lockText="1"/>
</file>

<file path=xl/ctrlProps/ctrlProp16.xml><?xml version="1.0" encoding="utf-8"?>
<formControlPr xmlns="http://schemas.microsoft.com/office/spreadsheetml/2009/9/main" objectType="Drop" dropLines="62" dropStyle="combo" dx="16" fmlaLink="$R$30" fmlaRange="$AP$12:$AP$16" noThreeD="1" sel="3" val="0"/>
</file>

<file path=xl/ctrlProps/ctrlProp17.xml><?xml version="1.0" encoding="utf-8"?>
<formControlPr xmlns="http://schemas.microsoft.com/office/spreadsheetml/2009/9/main" objectType="Drop" dropLines="62" dropStyle="combo" dx="16" fmlaLink="$R$32" fmlaRange="$AP$18:$AP$22" noThreeD="1" sel="3" val="0"/>
</file>

<file path=xl/ctrlProps/ctrlProp18.xml><?xml version="1.0" encoding="utf-8"?>
<formControlPr xmlns="http://schemas.microsoft.com/office/spreadsheetml/2009/9/main" objectType="Drop" dropLines="62" dropStyle="combo" dx="16" fmlaLink="$R$34" fmlaRange="$AP$24:$AP$28" noThreeD="1" sel="3" val="0"/>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Drop" dropLines="74" dropStyle="combo" dx="16" fmlaLink="$R$7" fmlaRange="$AO$7:$AO$8" noThreeD="1" sel="2" val="0"/>
</file>

<file path=xl/ctrlProps/ctrlProp20.xml><?xml version="1.0" encoding="utf-8"?>
<formControlPr xmlns="http://schemas.microsoft.com/office/spreadsheetml/2009/9/main" objectType="Radio" checked="Checked" firstButton="1" fmlaLink="$S$36"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Drop" dropLines="74" dropStyle="combo" dx="16" fmlaLink="$R$11" fmlaRange="$AP$2:$AP$3" noThreeD="1" sel="2" val="0"/>
</file>

<file path=xl/ctrlProps/ctrlProp8.xml><?xml version="1.0" encoding="utf-8"?>
<formControlPr xmlns="http://schemas.microsoft.com/office/spreadsheetml/2009/9/main" objectType="Drop" dropLines="74" dropStyle="combo" dx="16" fmlaLink="$S$13" fmlaRange="$AO$10:$AO$28" noThreeD="1" sel="11" val="0"/>
</file>

<file path=xl/ctrlProps/ctrlProp9.xml><?xml version="1.0" encoding="utf-8"?>
<formControlPr xmlns="http://schemas.microsoft.com/office/spreadsheetml/2009/9/main" objectType="Drop" dropLines="74" dropStyle="combo" dx="16" fmlaLink="$R$15" fmlaRange="$AP$6:$AP$10" noThreeD="1" sel="4" val="0"/>
</file>

<file path=xl/drawings/_rels/drawing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jpeg"/><Relationship Id="rId1" Type="http://schemas.openxmlformats.org/officeDocument/2006/relationships/hyperlink" Target="http://sepp.dps.uminho.pt/" TargetMode="External"/></Relationships>
</file>

<file path=xl/drawings/_rels/drawing2.xml.rels><?xml version="1.0" encoding="UTF-8" standalone="yes"?>
<Relationships xmlns="http://schemas.openxmlformats.org/package/2006/relationships"><Relationship Id="rId2" Type="http://schemas.openxmlformats.org/officeDocument/2006/relationships/hyperlink" Target="http://sepp.dps.uminho.pt/" TargetMode="External"/><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390525</xdr:colOff>
      <xdr:row>7</xdr:row>
      <xdr:rowOff>142875</xdr:rowOff>
    </xdr:to>
    <xdr:pic>
      <xdr:nvPicPr>
        <xdr:cNvPr id="2" name="Imagem 1" descr="http://sepp.dps.uminho.pt/images/topo.jp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6725" y="190500"/>
          <a:ext cx="7077075" cy="1285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21</xdr:row>
      <xdr:rowOff>81523</xdr:rowOff>
    </xdr:from>
    <xdr:to>
      <xdr:col>11</xdr:col>
      <xdr:colOff>0</xdr:colOff>
      <xdr:row>25</xdr:row>
      <xdr:rowOff>17085</xdr:rowOff>
    </xdr:to>
    <xdr:pic>
      <xdr:nvPicPr>
        <xdr:cNvPr id="3" name="Imagem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 y="4148698"/>
          <a:ext cx="7086600" cy="697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1076325</xdr:colOff>
      <xdr:row>20</xdr:row>
      <xdr:rowOff>0</xdr:rowOff>
    </xdr:from>
    <xdr:to>
      <xdr:col>12</xdr:col>
      <xdr:colOff>419100</xdr:colOff>
      <xdr:row>21</xdr:row>
      <xdr:rowOff>38100</xdr:rowOff>
    </xdr:to>
    <xdr:pic>
      <xdr:nvPicPr>
        <xdr:cNvPr id="24" name="TextBox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67275" y="3914775"/>
          <a:ext cx="11811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xdr:col>
      <xdr:colOff>403411</xdr:colOff>
      <xdr:row>2</xdr:row>
      <xdr:rowOff>156882</xdr:rowOff>
    </xdr:from>
    <xdr:to>
      <xdr:col>16</xdr:col>
      <xdr:colOff>33617</xdr:colOff>
      <xdr:row>31</xdr:row>
      <xdr:rowOff>145676</xdr:rowOff>
    </xdr:to>
    <xdr:sp macro="" textlink="">
      <xdr:nvSpPr>
        <xdr:cNvPr id="9" name="CaixaDeTexto 8">
          <a:hlinkClick xmlns:r="http://schemas.openxmlformats.org/officeDocument/2006/relationships" r:id="rId2"/>
        </xdr:cNvPr>
        <xdr:cNvSpPr txBox="1"/>
      </xdr:nvSpPr>
      <xdr:spPr>
        <a:xfrm>
          <a:off x="784411" y="537882"/>
          <a:ext cx="10343030" cy="5513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PT" sz="1200" b="1">
              <a:solidFill>
                <a:schemeClr val="dk1"/>
              </a:solidFill>
              <a:latin typeface="+mn-lt"/>
              <a:ea typeface="+mn-ea"/>
              <a:cs typeface="+mn-cs"/>
            </a:rPr>
            <a:t>The purpose of this tool is to predict public attitudes towards the implementation of  large-scale projects of renewable energy technologies. </a:t>
          </a:r>
          <a:r>
            <a:rPr lang="pt-PT" sz="1200" b="1" baseline="0">
              <a:solidFill>
                <a:schemeClr val="dk1"/>
              </a:solidFill>
              <a:latin typeface="+mn-lt"/>
              <a:ea typeface="+mn-ea"/>
              <a:cs typeface="+mn-cs"/>
            </a:rPr>
            <a:t> </a:t>
          </a:r>
        </a:p>
        <a:p>
          <a:r>
            <a:rPr lang="pt-PT" sz="1200">
              <a:solidFill>
                <a:schemeClr val="dk1"/>
              </a:solidFill>
              <a:latin typeface="+mn-lt"/>
              <a:ea typeface="+mn-ea"/>
              <a:cs typeface="+mn-cs"/>
            </a:rPr>
            <a:t>Four technologies can be assessed: large hydropower plants, wind farms, biomass powerplants, solar farms. </a:t>
          </a:r>
        </a:p>
        <a:p>
          <a:endParaRPr lang="pt-PT" sz="1200">
            <a:solidFill>
              <a:schemeClr val="dk1"/>
            </a:solidFill>
            <a:latin typeface="+mn-lt"/>
            <a:ea typeface="+mn-ea"/>
            <a:cs typeface="+mn-cs"/>
          </a:endParaRPr>
        </a:p>
        <a:p>
          <a:r>
            <a:rPr lang="pt-PT" sz="1200">
              <a:solidFill>
                <a:schemeClr val="dk1"/>
              </a:solidFill>
              <a:latin typeface="+mn-lt"/>
              <a:ea typeface="+mn-ea"/>
              <a:cs typeface="+mn-cs"/>
            </a:rPr>
            <a:t>Results are cells</a:t>
          </a:r>
          <a:r>
            <a:rPr lang="pt-PT" sz="1200" baseline="0">
              <a:solidFill>
                <a:schemeClr val="dk1"/>
              </a:solidFill>
              <a:latin typeface="+mn-lt"/>
              <a:ea typeface="+mn-ea"/>
              <a:cs typeface="+mn-cs"/>
            </a:rPr>
            <a:t> and plots coloured in orange. Five different results </a:t>
          </a:r>
          <a:r>
            <a:rPr lang="pt-PT" sz="1200">
              <a:solidFill>
                <a:schemeClr val="dk1"/>
              </a:solidFill>
              <a:latin typeface="+mn-lt"/>
              <a:ea typeface="+mn-ea"/>
              <a:cs typeface="+mn-cs"/>
            </a:rPr>
            <a:t>can be obtained from this</a:t>
          </a:r>
          <a:r>
            <a:rPr lang="pt-PT" sz="1200" baseline="0">
              <a:solidFill>
                <a:schemeClr val="dk1"/>
              </a:solidFill>
              <a:latin typeface="+mn-lt"/>
              <a:ea typeface="+mn-ea"/>
              <a:cs typeface="+mn-cs"/>
            </a:rPr>
            <a:t> tool</a:t>
          </a:r>
          <a:r>
            <a:rPr lang="pt-PT" sz="1200">
              <a:solidFill>
                <a:schemeClr val="dk1"/>
              </a:solidFill>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pt-PT" sz="1200">
              <a:solidFill>
                <a:schemeClr val="dk1"/>
              </a:solidFill>
              <a:latin typeface="+mn-lt"/>
              <a:ea typeface="+mn-ea"/>
              <a:cs typeface="+mn-cs"/>
            </a:rPr>
            <a:t>1 - </a:t>
          </a:r>
          <a:r>
            <a:rPr lang="pt-PT" sz="1200" b="1">
              <a:solidFill>
                <a:schemeClr val="dk1"/>
              </a:solidFill>
              <a:latin typeface="+mn-lt"/>
              <a:ea typeface="+mn-ea"/>
              <a:cs typeface="+mn-cs"/>
            </a:rPr>
            <a:t>Perceived impacts </a:t>
          </a:r>
          <a:r>
            <a:rPr lang="pt-PT" sz="1200">
              <a:solidFill>
                <a:schemeClr val="dk1"/>
              </a:solidFill>
              <a:latin typeface="+mn-lt"/>
              <a:ea typeface="+mn-ea"/>
              <a:cs typeface="+mn-cs"/>
            </a:rPr>
            <a:t>o</a:t>
          </a:r>
          <a:r>
            <a:rPr lang="pt-PT" sz="1200" baseline="0">
              <a:solidFill>
                <a:schemeClr val="dk1"/>
              </a:solidFill>
              <a:latin typeface="+mn-lt"/>
              <a:ea typeface="+mn-ea"/>
              <a:cs typeface="+mn-cs"/>
            </a:rPr>
            <a:t>f a technology on the electricity bill,  the environment and its contribution to local populations' development.</a:t>
          </a:r>
          <a:endParaRPr lang="pt-PT"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PT" sz="1200">
              <a:solidFill>
                <a:schemeClr val="dk1"/>
              </a:solidFill>
              <a:latin typeface="+mn-lt"/>
              <a:ea typeface="+mn-ea"/>
              <a:cs typeface="+mn-cs"/>
            </a:rPr>
            <a:t>2 - Estimated </a:t>
          </a:r>
          <a:r>
            <a:rPr lang="pt-PT" sz="1200" b="1">
              <a:solidFill>
                <a:schemeClr val="dk1"/>
              </a:solidFill>
              <a:latin typeface="+mn-lt"/>
              <a:ea typeface="+mn-ea"/>
              <a:cs typeface="+mn-cs"/>
            </a:rPr>
            <a:t>probabilty of respondent acknowledging</a:t>
          </a:r>
          <a:r>
            <a:rPr lang="pt-PT" sz="1200" b="1" baseline="0">
              <a:solidFill>
                <a:schemeClr val="dk1"/>
              </a:solidFill>
              <a:latin typeface="+mn-lt"/>
              <a:ea typeface="+mn-ea"/>
              <a:cs typeface="+mn-cs"/>
            </a:rPr>
            <a:t> </a:t>
          </a:r>
          <a:r>
            <a:rPr lang="pt-PT" sz="1200" baseline="0">
              <a:solidFill>
                <a:schemeClr val="dk1"/>
              </a:solidFill>
              <a:latin typeface="+mn-lt"/>
              <a:ea typeface="+mn-ea"/>
              <a:cs typeface="+mn-cs"/>
            </a:rPr>
            <a:t>the technology.</a:t>
          </a:r>
          <a:endParaRPr lang="pt-PT"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PT" sz="1200">
              <a:solidFill>
                <a:schemeClr val="dk1"/>
              </a:solidFill>
              <a:latin typeface="+mn-lt"/>
              <a:ea typeface="+mn-ea"/>
              <a:cs typeface="+mn-cs"/>
            </a:rPr>
            <a:t>3 - Perceived opinion towards the construction, </a:t>
          </a:r>
          <a:r>
            <a:rPr lang="pt-PT" sz="1200" b="1">
              <a:solidFill>
                <a:schemeClr val="dk1"/>
              </a:solidFill>
              <a:latin typeface="+mn-lt"/>
              <a:ea typeface="+mn-ea"/>
              <a:cs typeface="+mn-cs"/>
            </a:rPr>
            <a:t>in the country</a:t>
          </a:r>
          <a:r>
            <a:rPr lang="pt-PT" sz="1200">
              <a:solidFill>
                <a:schemeClr val="dk1"/>
              </a:solidFill>
              <a:latin typeface="+mn-lt"/>
              <a:ea typeface="+mn-ea"/>
              <a:cs typeface="+mn-cs"/>
            </a:rPr>
            <a:t>, of new hydro, wind, biomass or solar power plants.</a:t>
          </a:r>
        </a:p>
        <a:p>
          <a:pPr marL="0" marR="0" indent="0" defTabSz="914400" eaLnBrk="1" fontAlgn="auto" latinLnBrk="0" hangingPunct="1">
            <a:lnSpc>
              <a:spcPct val="100000"/>
            </a:lnSpc>
            <a:spcBef>
              <a:spcPts val="0"/>
            </a:spcBef>
            <a:spcAft>
              <a:spcPts val="0"/>
            </a:spcAft>
            <a:buClrTx/>
            <a:buSzTx/>
            <a:buFontTx/>
            <a:buNone/>
            <a:tabLst/>
            <a:defRPr/>
          </a:pPr>
          <a:r>
            <a:rPr lang="pt-PT" sz="1200" baseline="0">
              <a:solidFill>
                <a:schemeClr val="dk1"/>
              </a:solidFill>
              <a:latin typeface="+mn-lt"/>
              <a:ea typeface="+mn-ea"/>
              <a:cs typeface="+mn-cs"/>
            </a:rPr>
            <a:t>4 - Estimated NIMBYism attitude. A person who agrees with the implementation of the technology in the country but rejects its implementation </a:t>
          </a:r>
          <a:r>
            <a:rPr lang="pt-PT" sz="1200" b="1" baseline="0">
              <a:solidFill>
                <a:schemeClr val="dk1"/>
              </a:solidFill>
              <a:latin typeface="+mn-lt"/>
              <a:ea typeface="+mn-ea"/>
              <a:cs typeface="+mn-cs"/>
            </a:rPr>
            <a:t>near his/her residence</a:t>
          </a:r>
          <a:r>
            <a:rPr lang="pt-PT" sz="1200" baseline="0">
              <a:solidFill>
                <a:schemeClr val="dk1"/>
              </a:solidFill>
              <a:latin typeface="+mn-lt"/>
              <a:ea typeface="+mn-ea"/>
              <a:cs typeface="+mn-cs"/>
            </a:rPr>
            <a:t> is labeled as "NIMBY" (Not In My BackYard). Greater NIMBY values indicate that NIMBY attitude is more pronounced (there is a wider gap between acceptance of power plant in the country and lack of acceptance towards it near this/ her residence). When NIMBY equals 0, it means that the respondent possesses the same opinion towards the implementation of the technology near his/her residential area or the country.  Negative values indicate that the respondent would be more willing to have the technology near his residence than anywhere else in the country.</a:t>
          </a:r>
        </a:p>
        <a:p>
          <a:pPr marL="0" marR="0" indent="0" defTabSz="914400" eaLnBrk="1" fontAlgn="auto" latinLnBrk="0" hangingPunct="1">
            <a:lnSpc>
              <a:spcPct val="100000"/>
            </a:lnSpc>
            <a:spcBef>
              <a:spcPts val="0"/>
            </a:spcBef>
            <a:spcAft>
              <a:spcPts val="0"/>
            </a:spcAft>
            <a:buClrTx/>
            <a:buSzTx/>
            <a:buFontTx/>
            <a:buNone/>
            <a:tabLst/>
            <a:defRPr/>
          </a:pPr>
          <a:r>
            <a:rPr lang="pt-PT" sz="1200" baseline="0">
              <a:solidFill>
                <a:schemeClr val="dk1"/>
              </a:solidFill>
              <a:latin typeface="+mn-lt"/>
              <a:ea typeface="+mn-ea"/>
              <a:cs typeface="+mn-cs"/>
            </a:rPr>
            <a:t>5 - Estimated probability of </a:t>
          </a:r>
          <a:r>
            <a:rPr lang="pt-PT" sz="1200" b="1" baseline="0">
              <a:solidFill>
                <a:schemeClr val="dk1"/>
              </a:solidFill>
              <a:latin typeface="+mn-lt"/>
              <a:ea typeface="+mn-ea"/>
              <a:cs typeface="+mn-cs"/>
            </a:rPr>
            <a:t>willingness to pay more for technology</a:t>
          </a:r>
          <a:r>
            <a:rPr lang="pt-PT" sz="1200" b="0" baseline="0">
              <a:solidFill>
                <a:schemeClr val="dk1"/>
              </a:solidFill>
              <a:latin typeface="+mn-lt"/>
              <a:ea typeface="+mn-ea"/>
              <a:cs typeface="+mn-cs"/>
            </a:rPr>
            <a:t>. A </a:t>
          </a:r>
          <a:r>
            <a:rPr lang="pt-PT" sz="1200" baseline="0">
              <a:solidFill>
                <a:schemeClr val="dk1"/>
              </a:solidFill>
              <a:latin typeface="+mn-lt"/>
              <a:ea typeface="+mn-ea"/>
              <a:cs typeface="+mn-cs"/>
            </a:rPr>
            <a:t>respondent is willing to pay more for the technology when he wants it to be implemented in the country, and at the same time he perceives the technology as contributing to raise the electricity bill.</a:t>
          </a:r>
        </a:p>
        <a:p>
          <a:pPr marL="0" marR="0" indent="0" defTabSz="914400" eaLnBrk="1" fontAlgn="auto" latinLnBrk="0" hangingPunct="1">
            <a:lnSpc>
              <a:spcPct val="100000"/>
            </a:lnSpc>
            <a:spcBef>
              <a:spcPts val="0"/>
            </a:spcBef>
            <a:spcAft>
              <a:spcPts val="0"/>
            </a:spcAft>
            <a:buClrTx/>
            <a:buSzTx/>
            <a:buFontTx/>
            <a:buNone/>
            <a:tabLst/>
            <a:defRPr/>
          </a:pPr>
          <a:endParaRPr lang="pt-PT"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PT" sz="1200" b="1">
              <a:solidFill>
                <a:schemeClr val="dk1"/>
              </a:solidFill>
              <a:latin typeface="+mn-lt"/>
              <a:ea typeface="+mn-ea"/>
              <a:cs typeface="+mn-cs"/>
            </a:rPr>
            <a:t>The simulated</a:t>
          </a:r>
          <a:r>
            <a:rPr lang="pt-PT" sz="1200" b="1" baseline="0">
              <a:solidFill>
                <a:schemeClr val="dk1"/>
              </a:solidFill>
              <a:latin typeface="+mn-lt"/>
              <a:ea typeface="+mn-ea"/>
              <a:cs typeface="+mn-cs"/>
            </a:rPr>
            <a:t> </a:t>
          </a:r>
          <a:r>
            <a:rPr lang="pt-PT" sz="1200" b="1">
              <a:solidFill>
                <a:schemeClr val="dk1"/>
              </a:solidFill>
              <a:latin typeface="+mn-lt"/>
              <a:ea typeface="+mn-ea"/>
              <a:cs typeface="+mn-cs"/>
            </a:rPr>
            <a:t>attitude </a:t>
          </a:r>
          <a:r>
            <a:rPr lang="pt-PT" sz="1200" b="1" baseline="0">
              <a:solidFill>
                <a:schemeClr val="dk1"/>
              </a:solidFill>
              <a:latin typeface="+mn-lt"/>
              <a:ea typeface="+mn-ea"/>
              <a:cs typeface="+mn-cs"/>
            </a:rPr>
            <a:t>is </a:t>
          </a:r>
          <a:r>
            <a:rPr lang="pt-PT" sz="1200" b="1">
              <a:solidFill>
                <a:schemeClr val="dk1"/>
              </a:solidFill>
              <a:latin typeface="+mn-lt"/>
              <a:ea typeface="+mn-ea"/>
              <a:cs typeface="+mn-cs"/>
            </a:rPr>
            <a:t>based on four groups of data:</a:t>
          </a:r>
        </a:p>
        <a:p>
          <a:pPr marL="0" marR="0" indent="0" defTabSz="914400" eaLnBrk="1" fontAlgn="auto" latinLnBrk="0" hangingPunct="1">
            <a:lnSpc>
              <a:spcPct val="100000"/>
            </a:lnSpc>
            <a:spcBef>
              <a:spcPts val="0"/>
            </a:spcBef>
            <a:spcAft>
              <a:spcPts val="0"/>
            </a:spcAft>
            <a:buClrTx/>
            <a:buSzTx/>
            <a:buFontTx/>
            <a:buNone/>
            <a:tabLst/>
            <a:defRPr/>
          </a:pPr>
          <a:r>
            <a:rPr lang="pt-PT" sz="1200">
              <a:solidFill>
                <a:schemeClr val="dk1"/>
              </a:solidFill>
              <a:latin typeface="+mn-lt"/>
              <a:ea typeface="+mn-ea"/>
              <a:cs typeface="+mn-cs"/>
            </a:rPr>
            <a:t>1</a:t>
          </a:r>
          <a:r>
            <a:rPr lang="pt-PT" sz="1200" baseline="0">
              <a:solidFill>
                <a:schemeClr val="dk1"/>
              </a:solidFill>
              <a:latin typeface="+mn-lt"/>
              <a:ea typeface="+mn-ea"/>
              <a:cs typeface="+mn-cs"/>
            </a:rPr>
            <a:t> - Technology to assess.</a:t>
          </a:r>
          <a:endParaRPr lang="pt-PT"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pt-PT" sz="1200">
              <a:solidFill>
                <a:schemeClr val="dk1"/>
              </a:solidFill>
              <a:latin typeface="+mn-lt"/>
              <a:ea typeface="+mn-ea"/>
              <a:cs typeface="+mn-cs"/>
            </a:rPr>
            <a:t>2</a:t>
          </a:r>
          <a:r>
            <a:rPr lang="pt-PT" sz="1200" baseline="0">
              <a:solidFill>
                <a:schemeClr val="dk1"/>
              </a:solidFill>
              <a:latin typeface="+mn-lt"/>
              <a:ea typeface="+mn-ea"/>
              <a:cs typeface="+mn-cs"/>
            </a:rPr>
            <a:t> - Whether the respondent  is resident in a municipality where the technology exists.</a:t>
          </a:r>
          <a:endParaRPr lang="pt-PT" sz="1200">
            <a:solidFill>
              <a:schemeClr val="dk1"/>
            </a:solidFill>
            <a:latin typeface="+mn-lt"/>
            <a:ea typeface="+mn-ea"/>
            <a:cs typeface="+mn-cs"/>
          </a:endParaRPr>
        </a:p>
        <a:p>
          <a:r>
            <a:rPr lang="pt-PT" sz="1200">
              <a:solidFill>
                <a:schemeClr val="dk1"/>
              </a:solidFill>
              <a:latin typeface="+mn-lt"/>
              <a:ea typeface="+mn-ea"/>
              <a:cs typeface="+mn-cs"/>
            </a:rPr>
            <a:t>3 - Socio-demographic background (age, gender</a:t>
          </a:r>
          <a:r>
            <a:rPr lang="pt-PT" sz="1200" baseline="0">
              <a:solidFill>
                <a:schemeClr val="dk1"/>
              </a:solidFill>
              <a:latin typeface="+mn-lt"/>
              <a:ea typeface="+mn-ea"/>
              <a:cs typeface="+mn-cs"/>
            </a:rPr>
            <a:t> and </a:t>
          </a:r>
          <a:r>
            <a:rPr lang="pt-PT" sz="1200">
              <a:solidFill>
                <a:schemeClr val="dk1"/>
              </a:solidFill>
              <a:latin typeface="+mn-lt"/>
              <a:ea typeface="+mn-ea"/>
              <a:cs typeface="+mn-cs"/>
            </a:rPr>
            <a:t>educational degree)</a:t>
          </a:r>
        </a:p>
        <a:p>
          <a:r>
            <a:rPr lang="pt-PT" sz="1200">
              <a:solidFill>
                <a:schemeClr val="dk1"/>
              </a:solidFill>
              <a:latin typeface="+mn-lt"/>
              <a:ea typeface="+mn-ea"/>
              <a:cs typeface="+mn-cs"/>
            </a:rPr>
            <a:t>4 - Perceived</a:t>
          </a:r>
          <a:r>
            <a:rPr lang="pt-PT" sz="1200" baseline="0">
              <a:solidFill>
                <a:schemeClr val="dk1"/>
              </a:solidFill>
              <a:latin typeface="+mn-lt"/>
              <a:ea typeface="+mn-ea"/>
              <a:cs typeface="+mn-cs"/>
            </a:rPr>
            <a:t> impacts of technology in the elecitricity bill, the environment  and local populations' development.</a:t>
          </a:r>
        </a:p>
        <a:p>
          <a:endParaRPr lang="pt-PT" sz="1200">
            <a:solidFill>
              <a:schemeClr val="dk1"/>
            </a:solidFill>
            <a:latin typeface="+mn-lt"/>
            <a:ea typeface="+mn-ea"/>
            <a:cs typeface="+mn-cs"/>
          </a:endParaRPr>
        </a:p>
        <a:p>
          <a:r>
            <a:rPr lang="pt-PT" sz="1200">
              <a:solidFill>
                <a:schemeClr val="dk1"/>
              </a:solidFill>
              <a:latin typeface="+mn-lt"/>
              <a:ea typeface="+mn-ea"/>
              <a:cs typeface="+mn-cs"/>
            </a:rPr>
            <a:t>In</a:t>
          </a:r>
          <a:r>
            <a:rPr lang="pt-PT" sz="1200" baseline="0">
              <a:solidFill>
                <a:schemeClr val="dk1"/>
              </a:solidFill>
              <a:latin typeface="+mn-lt"/>
              <a:ea typeface="+mn-ea"/>
              <a:cs typeface="+mn-cs"/>
            </a:rPr>
            <a:t> the step 4 (perceived impacts), the user will be presented the most probable perception for the characteristics inserted in steps 1 , 2 and 3. He may  then proceed for the simulation either using the most probable perception  or  using custom values.</a:t>
          </a:r>
          <a:endParaRPr lang="pt-PT" sz="1200">
            <a:solidFill>
              <a:schemeClr val="dk1"/>
            </a:solidFill>
            <a:latin typeface="+mn-lt"/>
            <a:ea typeface="+mn-ea"/>
            <a:cs typeface="+mn-cs"/>
          </a:endParaRPr>
        </a:p>
        <a:p>
          <a:endParaRPr lang="pt-PT" sz="1100">
            <a:solidFill>
              <a:schemeClr val="dk1"/>
            </a:solidFill>
            <a:latin typeface="+mn-lt"/>
            <a:ea typeface="+mn-ea"/>
            <a:cs typeface="+mn-cs"/>
          </a:endParaRPr>
        </a:p>
        <a:p>
          <a:r>
            <a:rPr lang="pt-PT" sz="1100">
              <a:solidFill>
                <a:schemeClr val="dk1"/>
              </a:solidFill>
              <a:latin typeface="+mn-lt"/>
              <a:ea typeface="+mn-ea"/>
              <a:cs typeface="+mn-cs"/>
            </a:rPr>
            <a:t>Results are obtained with </a:t>
          </a:r>
          <a:r>
            <a:rPr lang="pt-PT" sz="1100" baseline="0">
              <a:solidFill>
                <a:schemeClr val="dk1"/>
              </a:solidFill>
              <a:latin typeface="+mn-lt"/>
              <a:ea typeface="+mn-ea"/>
              <a:cs typeface="+mn-cs"/>
            </a:rPr>
            <a:t> ordinal regression models, generated with SPSS. The modelled data  was collected in 2012, using 3040 telephone surveys. </a:t>
          </a:r>
          <a:r>
            <a:rPr lang="pt-PT" sz="1100">
              <a:solidFill>
                <a:schemeClr val="dk1"/>
              </a:solidFill>
              <a:latin typeface="+mn-lt"/>
              <a:ea typeface="+mn-ea"/>
              <a:cs typeface="+mn-cs"/>
            </a:rPr>
            <a:t>More details  here.</a:t>
          </a:r>
          <a:r>
            <a:rPr lang="pt-PT" sz="1100" baseline="0">
              <a:solidFill>
                <a:schemeClr val="dk1"/>
              </a:solidFill>
              <a:latin typeface="+mn-lt"/>
              <a:ea typeface="+mn-ea"/>
              <a:cs typeface="+mn-cs"/>
            </a:rPr>
            <a:t> (T</a:t>
          </a:r>
          <a:r>
            <a:rPr lang="pt-PT" sz="1100">
              <a:solidFill>
                <a:schemeClr val="dk1"/>
              </a:solidFill>
              <a:latin typeface="+mn-lt"/>
              <a:ea typeface="+mn-ea"/>
              <a:cs typeface="+mn-cs"/>
            </a:rPr>
            <a:t>his work was developed under the project </a:t>
          </a:r>
          <a:r>
            <a:rPr lang="pt-PT" sz="1100">
              <a:solidFill>
                <a:schemeClr val="dk1"/>
              </a:solidFill>
              <a:latin typeface="+mn-lt"/>
              <a:ea typeface="+mn-ea"/>
              <a:cs typeface="+mn-cs"/>
              <a:hlinkClick xmlns:r="http://schemas.openxmlformats.org/officeDocument/2006/relationships" r:id=""/>
            </a:rPr>
            <a:t>Sustainable Electricity Power Planning</a:t>
          </a:r>
          <a:r>
            <a:rPr lang="pt-PT" sz="1100">
              <a:solidFill>
                <a:schemeClr val="dk1"/>
              </a:solidFill>
              <a:latin typeface="+mn-lt"/>
              <a:ea typeface="+mn-ea"/>
              <a:cs typeface="+mn-cs"/>
            </a:rPr>
            <a:t> in the University of Minho, Portugal. </a:t>
          </a:r>
        </a:p>
        <a:p>
          <a:endParaRPr lang="pt-PT" sz="1100">
            <a:solidFill>
              <a:schemeClr val="dk1"/>
            </a:solidFill>
            <a:latin typeface="+mn-lt"/>
            <a:ea typeface="+mn-ea"/>
            <a:cs typeface="+mn-cs"/>
          </a:endParaRPr>
        </a:p>
        <a:p>
          <a:r>
            <a:rPr lang="pt-PT" sz="1100" i="1">
              <a:solidFill>
                <a:schemeClr val="dk1"/>
              </a:solidFill>
              <a:latin typeface="+mn-lt"/>
              <a:ea typeface="+mn-ea"/>
              <a:cs typeface="+mn-cs"/>
            </a:rPr>
            <a:t>Fernando</a:t>
          </a:r>
          <a:r>
            <a:rPr lang="pt-PT" sz="1100" i="1" baseline="0">
              <a:solidFill>
                <a:schemeClr val="dk1"/>
              </a:solidFill>
              <a:latin typeface="+mn-lt"/>
              <a:ea typeface="+mn-ea"/>
              <a:cs typeface="+mn-cs"/>
            </a:rPr>
            <a:t> Ribeiro (fernandor@dps.uminho.pt), Paula Ferreira (paulaf@dps.uminho.pt), Madalena Araújo (mmaraujo@dps.uminho.pt), Ana Cristina Braga (acb@dps.uminho.pt)</a:t>
          </a:r>
          <a:endParaRPr lang="pt-PT" sz="1100" i="1">
            <a:solidFill>
              <a:schemeClr val="dk1"/>
            </a:solidFill>
            <a:latin typeface="+mn-lt"/>
            <a:ea typeface="+mn-ea"/>
            <a:cs typeface="+mn-cs"/>
          </a:endParaRPr>
        </a:p>
        <a:p>
          <a:r>
            <a:rPr lang="pt-PT" sz="1100" i="1">
              <a:solidFill>
                <a:schemeClr val="dk1"/>
              </a:solidFill>
              <a:latin typeface="+mn-lt"/>
              <a:ea typeface="+mn-ea"/>
              <a:cs typeface="+mn-cs"/>
            </a:rPr>
            <a:t>FCT project TDC/SEN-ENR/099578/2008</a:t>
          </a:r>
        </a:p>
        <a:p>
          <a:endParaRPr lang="pt-PT"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746124</xdr:colOff>
      <xdr:row>18</xdr:row>
      <xdr:rowOff>9525</xdr:rowOff>
    </xdr:from>
    <xdr:to>
      <xdr:col>12</xdr:col>
      <xdr:colOff>278049</xdr:colOff>
      <xdr:row>20</xdr:row>
      <xdr:rowOff>9524</xdr:rowOff>
    </xdr:to>
    <xdr:sp macro="" textlink="$AP$35">
      <xdr:nvSpPr>
        <xdr:cNvPr id="8" name="CaixaDeTexto 7"/>
        <xdr:cNvSpPr txBox="1"/>
      </xdr:nvSpPr>
      <xdr:spPr>
        <a:xfrm>
          <a:off x="3800693" y="3543628"/>
          <a:ext cx="2113528" cy="380999"/>
        </a:xfrm>
        <a:prstGeom prst="rect">
          <a:avLst/>
        </a:prstGeom>
        <a:ln/>
      </xdr:spPr>
      <xdr:style>
        <a:lnRef idx="3">
          <a:schemeClr val="lt1"/>
        </a:lnRef>
        <a:fillRef idx="1">
          <a:schemeClr val="accent6"/>
        </a:fillRef>
        <a:effectRef idx="1">
          <a:schemeClr val="accent6"/>
        </a:effectRef>
        <a:fontRef idx="minor">
          <a:schemeClr val="lt1"/>
        </a:fontRef>
      </xdr:style>
      <xdr:txBody>
        <a:bodyPr wrap="square" rtlCol="0" anchor="ctr"/>
        <a:lstStyle/>
        <a:p>
          <a:pPr algn="ctr"/>
          <a:fld id="{645645B9-AD60-456B-90D5-FA207B5E8845}" type="TxLink">
            <a:rPr lang="pt-PT" sz="1000" b="0">
              <a:solidFill>
                <a:sysClr val="windowText" lastClr="000000"/>
              </a:solidFill>
              <a:latin typeface="Arial" pitchFamily="34" charset="0"/>
              <a:cs typeface="Arial" pitchFamily="34" charset="0"/>
            </a:rPr>
            <a:pPr algn="ctr"/>
            <a:t>Slightly reduces bill</a:t>
          </a:fld>
          <a:endParaRPr lang="pt-PT" sz="1000" b="0">
            <a:solidFill>
              <a:sysClr val="windowText" lastClr="000000"/>
            </a:solidFill>
            <a:latin typeface="Arial" pitchFamily="34" charset="0"/>
            <a:cs typeface="Arial" pitchFamily="34" charset="0"/>
          </a:endParaRPr>
        </a:p>
      </xdr:txBody>
    </xdr:sp>
    <xdr:clientData/>
  </xdr:twoCellAnchor>
  <xdr:twoCellAnchor>
    <xdr:from>
      <xdr:col>7</xdr:col>
      <xdr:colOff>746124</xdr:colOff>
      <xdr:row>20</xdr:row>
      <xdr:rowOff>38100</xdr:rowOff>
    </xdr:from>
    <xdr:to>
      <xdr:col>12</xdr:col>
      <xdr:colOff>275897</xdr:colOff>
      <xdr:row>21</xdr:row>
      <xdr:rowOff>190500</xdr:rowOff>
    </xdr:to>
    <xdr:sp macro="" textlink="$AP$37">
      <xdr:nvSpPr>
        <xdr:cNvPr id="13" name="CaixaDeTexto 12"/>
        <xdr:cNvSpPr txBox="1"/>
      </xdr:nvSpPr>
      <xdr:spPr>
        <a:xfrm>
          <a:off x="3800693" y="3953203"/>
          <a:ext cx="2111376" cy="342900"/>
        </a:xfrm>
        <a:prstGeom prst="rect">
          <a:avLst/>
        </a:prstGeom>
        <a:ln/>
      </xdr:spPr>
      <xdr:style>
        <a:lnRef idx="3">
          <a:schemeClr val="lt1"/>
        </a:lnRef>
        <a:fillRef idx="1">
          <a:schemeClr val="accent6"/>
        </a:fillRef>
        <a:effectRef idx="1">
          <a:schemeClr val="accent6"/>
        </a:effectRef>
        <a:fontRef idx="minor">
          <a:schemeClr val="lt1"/>
        </a:fontRef>
      </xdr:style>
      <xdr:txBody>
        <a:bodyPr wrap="square" rtlCol="0" anchor="ctr"/>
        <a:lstStyle/>
        <a:p>
          <a:pPr algn="ctr"/>
          <a:fld id="{CF3F7641-C9F1-4BA9-A997-86550668B574}" type="TxLink">
            <a:rPr lang="pt-PT" sz="1000" b="0">
              <a:solidFill>
                <a:sysClr val="windowText" lastClr="000000"/>
              </a:solidFill>
              <a:latin typeface="Arial" pitchFamily="34" charset="0"/>
              <a:cs typeface="Arial" pitchFamily="34" charset="0"/>
            </a:rPr>
            <a:pPr algn="ctr"/>
            <a:t>Has no impact</a:t>
          </a:fld>
          <a:endParaRPr lang="pt-PT" sz="1000" b="0">
            <a:solidFill>
              <a:sysClr val="windowText" lastClr="000000"/>
            </a:solidFill>
            <a:latin typeface="Arial" pitchFamily="34" charset="0"/>
            <a:cs typeface="Arial" pitchFamily="34" charset="0"/>
          </a:endParaRPr>
        </a:p>
      </xdr:txBody>
    </xdr:sp>
    <xdr:clientData/>
  </xdr:twoCellAnchor>
  <xdr:twoCellAnchor>
    <xdr:from>
      <xdr:col>7</xdr:col>
      <xdr:colOff>746124</xdr:colOff>
      <xdr:row>22</xdr:row>
      <xdr:rowOff>28575</xdr:rowOff>
    </xdr:from>
    <xdr:to>
      <xdr:col>12</xdr:col>
      <xdr:colOff>276225</xdr:colOff>
      <xdr:row>23</xdr:row>
      <xdr:rowOff>171449</xdr:rowOff>
    </xdr:to>
    <xdr:sp macro="" textlink="$AP$39">
      <xdr:nvSpPr>
        <xdr:cNvPr id="14" name="CaixaDeTexto 13"/>
        <xdr:cNvSpPr txBox="1"/>
      </xdr:nvSpPr>
      <xdr:spPr>
        <a:xfrm>
          <a:off x="3555999" y="4029075"/>
          <a:ext cx="2111376" cy="333374"/>
        </a:xfrm>
        <a:prstGeom prst="rect">
          <a:avLst/>
        </a:prstGeom>
        <a:ln/>
      </xdr:spPr>
      <xdr:style>
        <a:lnRef idx="3">
          <a:schemeClr val="lt1"/>
        </a:lnRef>
        <a:fillRef idx="1">
          <a:schemeClr val="accent6"/>
        </a:fillRef>
        <a:effectRef idx="1">
          <a:schemeClr val="accent6"/>
        </a:effectRef>
        <a:fontRef idx="minor">
          <a:schemeClr val="lt1"/>
        </a:fontRef>
      </xdr:style>
      <xdr:txBody>
        <a:bodyPr wrap="square" rtlCol="0" anchor="ctr"/>
        <a:lstStyle/>
        <a:p>
          <a:pPr algn="ctr"/>
          <a:fld id="{694032E4-DBF9-42FE-96A5-DDEEE1D68EF4}" type="TxLink">
            <a:rPr lang="pt-PT" sz="1000" b="0">
              <a:solidFill>
                <a:sysClr val="windowText" lastClr="000000"/>
              </a:solidFill>
              <a:latin typeface="Arial" pitchFamily="34" charset="0"/>
              <a:cs typeface="Arial" pitchFamily="34" charset="0"/>
            </a:rPr>
            <a:pPr algn="ctr"/>
            <a:t>Slightly develops local population</a:t>
          </a:fld>
          <a:endParaRPr lang="pt-PT" sz="1000" b="0">
            <a:solidFill>
              <a:sysClr val="windowText" lastClr="000000"/>
            </a:solidFill>
            <a:latin typeface="Arial" pitchFamily="34" charset="0"/>
            <a:cs typeface="Arial" pitchFamily="34" charset="0"/>
          </a:endParaRPr>
        </a:p>
      </xdr:txBody>
    </xdr:sp>
    <xdr:clientData/>
  </xdr:twoCellAnchor>
  <xdr:twoCellAnchor>
    <xdr:from>
      <xdr:col>12</xdr:col>
      <xdr:colOff>705969</xdr:colOff>
      <xdr:row>10</xdr:row>
      <xdr:rowOff>179295</xdr:rowOff>
    </xdr:from>
    <xdr:to>
      <xdr:col>16</xdr:col>
      <xdr:colOff>0</xdr:colOff>
      <xdr:row>20</xdr:row>
      <xdr:rowOff>22412</xdr:rowOff>
    </xdr:to>
    <xdr:graphicFrame macro="">
      <xdr:nvGraphicFramePr>
        <xdr:cNvPr id="15" name="Gráfico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705968</xdr:colOff>
      <xdr:row>20</xdr:row>
      <xdr:rowOff>22412</xdr:rowOff>
    </xdr:from>
    <xdr:to>
      <xdr:col>15</xdr:col>
      <xdr:colOff>1871381</xdr:colOff>
      <xdr:row>29</xdr:row>
      <xdr:rowOff>89647</xdr:rowOff>
    </xdr:to>
    <xdr:graphicFrame macro="">
      <xdr:nvGraphicFramePr>
        <xdr:cNvPr id="16" name="Gráfico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1076325</xdr:colOff>
      <xdr:row>20</xdr:row>
      <xdr:rowOff>0</xdr:rowOff>
    </xdr:from>
    <xdr:to>
      <xdr:col>12</xdr:col>
      <xdr:colOff>419100</xdr:colOff>
      <xdr:row>21</xdr:row>
      <xdr:rowOff>38100</xdr:rowOff>
    </xdr:to>
    <xdr:pic>
      <xdr:nvPicPr>
        <xdr:cNvPr id="2091" name="TextBox1" hidden="1"/>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629150" y="8924925"/>
          <a:ext cx="118110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xdr:from>
      <xdr:col>12</xdr:col>
      <xdr:colOff>705970</xdr:colOff>
      <xdr:row>3</xdr:row>
      <xdr:rowOff>123265</xdr:rowOff>
    </xdr:from>
    <xdr:to>
      <xdr:col>15</xdr:col>
      <xdr:colOff>1871382</xdr:colOff>
      <xdr:row>10</xdr:row>
      <xdr:rowOff>179295</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705972</xdr:colOff>
      <xdr:row>29</xdr:row>
      <xdr:rowOff>89647</xdr:rowOff>
    </xdr:from>
    <xdr:to>
      <xdr:col>16</xdr:col>
      <xdr:colOff>0</xdr:colOff>
      <xdr:row>37</xdr:row>
      <xdr:rowOff>123265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8</xdr:col>
          <xdr:colOff>0</xdr:colOff>
          <xdr:row>3</xdr:row>
          <xdr:rowOff>123825</xdr:rowOff>
        </xdr:from>
        <xdr:to>
          <xdr:col>12</xdr:col>
          <xdr:colOff>342900</xdr:colOff>
          <xdr:row>4</xdr:row>
          <xdr:rowOff>133350</xdr:rowOff>
        </xdr:to>
        <xdr:sp macro="" textlink="">
          <xdr:nvSpPr>
            <xdr:cNvPr id="2060" name="Drop Down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0</xdr:rowOff>
        </xdr:from>
        <xdr:to>
          <xdr:col>12</xdr:col>
          <xdr:colOff>342900</xdr:colOff>
          <xdr:row>8</xdr:row>
          <xdr:rowOff>9525</xdr:rowOff>
        </xdr:to>
        <xdr:sp macro="" textlink="">
          <xdr:nvSpPr>
            <xdr:cNvPr id="2062" name="Drop Dow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7</xdr:row>
          <xdr:rowOff>0</xdr:rowOff>
        </xdr:from>
        <xdr:to>
          <xdr:col>7</xdr:col>
          <xdr:colOff>123825</xdr:colOff>
          <xdr:row>9</xdr:row>
          <xdr:rowOff>28575</xdr:rowOff>
        </xdr:to>
        <xdr:sp macro="" textlink="">
          <xdr:nvSpPr>
            <xdr:cNvPr id="2064" name="Label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2. Is the respondent resident of a municipality where the technology is already present?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11</xdr:row>
          <xdr:rowOff>57150</xdr:rowOff>
        </xdr:from>
        <xdr:to>
          <xdr:col>5</xdr:col>
          <xdr:colOff>66675</xdr:colOff>
          <xdr:row>12</xdr:row>
          <xdr:rowOff>76200</xdr:rowOff>
        </xdr:to>
        <xdr:sp macro="" textlink="">
          <xdr:nvSpPr>
            <xdr:cNvPr id="2065" name="Label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3. Gender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13</xdr:row>
          <xdr:rowOff>66675</xdr:rowOff>
        </xdr:from>
        <xdr:to>
          <xdr:col>5</xdr:col>
          <xdr:colOff>66675</xdr:colOff>
          <xdr:row>14</xdr:row>
          <xdr:rowOff>85725</xdr:rowOff>
        </xdr:to>
        <xdr:sp macro="" textlink="">
          <xdr:nvSpPr>
            <xdr:cNvPr id="2066" name="Label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4. Age</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15</xdr:row>
          <xdr:rowOff>28575</xdr:rowOff>
        </xdr:from>
        <xdr:to>
          <xdr:col>5</xdr:col>
          <xdr:colOff>66675</xdr:colOff>
          <xdr:row>16</xdr:row>
          <xdr:rowOff>47625</xdr:rowOff>
        </xdr:to>
        <xdr:sp macro="" textlink="">
          <xdr:nvSpPr>
            <xdr:cNvPr id="2067" name="Label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5. Education level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12</xdr:col>
          <xdr:colOff>342900</xdr:colOff>
          <xdr:row>12</xdr:row>
          <xdr:rowOff>9525</xdr:rowOff>
        </xdr:to>
        <xdr:sp macro="" textlink="">
          <xdr:nvSpPr>
            <xdr:cNvPr id="2069" name="Drop Down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12</xdr:col>
          <xdr:colOff>342900</xdr:colOff>
          <xdr:row>14</xdr:row>
          <xdr:rowOff>9525</xdr:rowOff>
        </xdr:to>
        <xdr:sp macro="" textlink="">
          <xdr:nvSpPr>
            <xdr:cNvPr id="2070" name="Drop Down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15</xdr:row>
          <xdr:rowOff>0</xdr:rowOff>
        </xdr:from>
        <xdr:to>
          <xdr:col>12</xdr:col>
          <xdr:colOff>342900</xdr:colOff>
          <xdr:row>16</xdr:row>
          <xdr:rowOff>9525</xdr:rowOff>
        </xdr:to>
        <xdr:sp macro="" textlink="">
          <xdr:nvSpPr>
            <xdr:cNvPr id="2071" name="Drop Down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18</xdr:row>
          <xdr:rowOff>180975</xdr:rowOff>
        </xdr:from>
        <xdr:to>
          <xdr:col>5</xdr:col>
          <xdr:colOff>66675</xdr:colOff>
          <xdr:row>20</xdr:row>
          <xdr:rowOff>9525</xdr:rowOff>
        </xdr:to>
        <xdr:sp macro="" textlink="">
          <xdr:nvSpPr>
            <xdr:cNvPr id="2073" name="Label 25" hidden="1">
              <a:extLst>
                <a:ext uri="{63B3BB69-23CF-44E3-9099-C40C66FF867C}">
                  <a14:compatExt spid="_x0000_s207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6. Economic impacts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20</xdr:row>
          <xdr:rowOff>104775</xdr:rowOff>
        </xdr:from>
        <xdr:to>
          <xdr:col>5</xdr:col>
          <xdr:colOff>66675</xdr:colOff>
          <xdr:row>21</xdr:row>
          <xdr:rowOff>123825</xdr:rowOff>
        </xdr:to>
        <xdr:sp macro="" textlink="">
          <xdr:nvSpPr>
            <xdr:cNvPr id="2074" name="Label 26" hidden="1">
              <a:extLst>
                <a:ext uri="{63B3BB69-23CF-44E3-9099-C40C66FF867C}">
                  <a14:compatExt spid="_x0000_s207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7. Environmental impacts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22</xdr:row>
          <xdr:rowOff>28575</xdr:rowOff>
        </xdr:from>
        <xdr:to>
          <xdr:col>5</xdr:col>
          <xdr:colOff>66675</xdr:colOff>
          <xdr:row>23</xdr:row>
          <xdr:rowOff>47625</xdr:rowOff>
        </xdr:to>
        <xdr:sp macro="" textlink="">
          <xdr:nvSpPr>
            <xdr:cNvPr id="2075" name="Label 27" hidden="1">
              <a:extLst>
                <a:ext uri="{63B3BB69-23CF-44E3-9099-C40C66FF867C}">
                  <a14:compatExt spid="_x0000_s207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8. Social impacts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25</xdr:row>
          <xdr:rowOff>161925</xdr:rowOff>
        </xdr:from>
        <xdr:to>
          <xdr:col>5</xdr:col>
          <xdr:colOff>66675</xdr:colOff>
          <xdr:row>26</xdr:row>
          <xdr:rowOff>180975</xdr:rowOff>
        </xdr:to>
        <xdr:sp macro="" textlink="">
          <xdr:nvSpPr>
            <xdr:cNvPr id="2084" name="Label 36" hidden="1">
              <a:extLst>
                <a:ext uri="{63B3BB69-23CF-44E3-9099-C40C66FF867C}">
                  <a14:compatExt spid="_x0000_s2084"/>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6. Economic impacts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27</xdr:row>
          <xdr:rowOff>142875</xdr:rowOff>
        </xdr:from>
        <xdr:to>
          <xdr:col>5</xdr:col>
          <xdr:colOff>66675</xdr:colOff>
          <xdr:row>28</xdr:row>
          <xdr:rowOff>161925</xdr:rowOff>
        </xdr:to>
        <xdr:sp macro="" textlink="">
          <xdr:nvSpPr>
            <xdr:cNvPr id="2085" name="Label 37" hidden="1">
              <a:extLst>
                <a:ext uri="{63B3BB69-23CF-44E3-9099-C40C66FF867C}">
                  <a14:compatExt spid="_x0000_s2085"/>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7. Environmental impacts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29</xdr:row>
          <xdr:rowOff>152400</xdr:rowOff>
        </xdr:from>
        <xdr:to>
          <xdr:col>5</xdr:col>
          <xdr:colOff>66675</xdr:colOff>
          <xdr:row>30</xdr:row>
          <xdr:rowOff>171450</xdr:rowOff>
        </xdr:to>
        <xdr:sp macro="" textlink="">
          <xdr:nvSpPr>
            <xdr:cNvPr id="2086" name="Label 38" hidden="1">
              <a:extLst>
                <a:ext uri="{63B3BB69-23CF-44E3-9099-C40C66FF867C}">
                  <a14:compatExt spid="_x0000_s2086"/>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8. Social impacts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25</xdr:row>
          <xdr:rowOff>133350</xdr:rowOff>
        </xdr:from>
        <xdr:to>
          <xdr:col>12</xdr:col>
          <xdr:colOff>238125</xdr:colOff>
          <xdr:row>26</xdr:row>
          <xdr:rowOff>142875</xdr:rowOff>
        </xdr:to>
        <xdr:sp macro="" textlink="">
          <xdr:nvSpPr>
            <xdr:cNvPr id="2092" name="Drop Down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171450</xdr:rowOff>
        </xdr:from>
        <xdr:to>
          <xdr:col>12</xdr:col>
          <xdr:colOff>238125</xdr:colOff>
          <xdr:row>28</xdr:row>
          <xdr:rowOff>180975</xdr:rowOff>
        </xdr:to>
        <xdr:sp macro="" textlink="">
          <xdr:nvSpPr>
            <xdr:cNvPr id="2093" name="Drop Down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152400</xdr:rowOff>
        </xdr:from>
        <xdr:to>
          <xdr:col>12</xdr:col>
          <xdr:colOff>238125</xdr:colOff>
          <xdr:row>30</xdr:row>
          <xdr:rowOff>161925</xdr:rowOff>
        </xdr:to>
        <xdr:sp macro="" textlink="">
          <xdr:nvSpPr>
            <xdr:cNvPr id="2094" name="Drop Down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32</xdr:row>
          <xdr:rowOff>0</xdr:rowOff>
        </xdr:from>
        <xdr:to>
          <xdr:col>12</xdr:col>
          <xdr:colOff>323850</xdr:colOff>
          <xdr:row>37</xdr:row>
          <xdr:rowOff>123825</xdr:rowOff>
        </xdr:to>
        <xdr:sp macro="" textlink="">
          <xdr:nvSpPr>
            <xdr:cNvPr id="2096" name="Group Box 48" hidden="1">
              <a:extLst>
                <a:ext uri="{63B3BB69-23CF-44E3-9099-C40C66FF867C}">
                  <a14:compatExt spid="_x0000_s209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9. Predict respondent's opinion using: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33</xdr:row>
          <xdr:rowOff>0</xdr:rowOff>
        </xdr:from>
        <xdr:to>
          <xdr:col>12</xdr:col>
          <xdr:colOff>0</xdr:colOff>
          <xdr:row>35</xdr:row>
          <xdr:rowOff>38100</xdr:rowOff>
        </xdr:to>
        <xdr:sp macro="" textlink="">
          <xdr:nvSpPr>
            <xdr:cNvPr id="2097" name="Option Button 49" hidden="1">
              <a:extLst>
                <a:ext uri="{63B3BB69-23CF-44E3-9099-C40C66FF867C}">
                  <a14:compatExt spid="_x0000_s2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Gender, Age, Education level and most probable Sustainable Development perceptions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34</xdr:row>
          <xdr:rowOff>161925</xdr:rowOff>
        </xdr:from>
        <xdr:to>
          <xdr:col>12</xdr:col>
          <xdr:colOff>9525</xdr:colOff>
          <xdr:row>37</xdr:row>
          <xdr:rowOff>38100</xdr:rowOff>
        </xdr:to>
        <xdr:sp macro="" textlink="">
          <xdr:nvSpPr>
            <xdr:cNvPr id="2098" name="Option Button 50" hidden="1">
              <a:extLst>
                <a:ext uri="{63B3BB69-23CF-44E3-9099-C40C66FF867C}">
                  <a14:compatExt spid="_x0000_s2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Gender, Age, Education level and custom Sustainable Development perceptions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104775</xdr:rowOff>
        </xdr:from>
        <xdr:to>
          <xdr:col>12</xdr:col>
          <xdr:colOff>323850</xdr:colOff>
          <xdr:row>24</xdr:row>
          <xdr:rowOff>47625</xdr:rowOff>
        </xdr:to>
        <xdr:sp macro="" textlink="">
          <xdr:nvSpPr>
            <xdr:cNvPr id="2101" name="Group Box 53" hidden="1">
              <a:extLst>
                <a:ext uri="{63B3BB69-23CF-44E3-9099-C40C66FF867C}">
                  <a14:compatExt spid="_x0000_s210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Most probable Sustainable Development Perceptions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24</xdr:row>
          <xdr:rowOff>123825</xdr:rowOff>
        </xdr:from>
        <xdr:to>
          <xdr:col>12</xdr:col>
          <xdr:colOff>323850</xdr:colOff>
          <xdr:row>31</xdr:row>
          <xdr:rowOff>85725</xdr:rowOff>
        </xdr:to>
        <xdr:sp macro="" textlink="">
          <xdr:nvSpPr>
            <xdr:cNvPr id="2102" name="Group Box 54" hidden="1">
              <a:extLst>
                <a:ext uri="{63B3BB69-23CF-44E3-9099-C40C66FF867C}">
                  <a14:compatExt spid="_x0000_s210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Custom Sustainable Development Perceptions</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323850</xdr:colOff>
          <xdr:row>3</xdr:row>
          <xdr:rowOff>123825</xdr:rowOff>
        </xdr:from>
        <xdr:to>
          <xdr:col>7</xdr:col>
          <xdr:colOff>123825</xdr:colOff>
          <xdr:row>5</xdr:row>
          <xdr:rowOff>152400</xdr:rowOff>
        </xdr:to>
        <xdr:sp macro="" textlink="">
          <xdr:nvSpPr>
            <xdr:cNvPr id="2103" name="Label 55" hidden="1">
              <a:extLst>
                <a:ext uri="{63B3BB69-23CF-44E3-9099-C40C66FF867C}">
                  <a14:compatExt spid="_x0000_s2103"/>
                </a:ext>
              </a:extLst>
            </xdr:cNvPr>
            <xdr:cNvSpPr/>
          </xdr:nvSpPr>
          <xdr:spPr>
            <a:xfrm>
              <a:off x="0" y="0"/>
              <a:ext cx="0" cy="0"/>
            </a:xfrm>
            <a:prstGeom prst="rect">
              <a:avLst/>
            </a:prstGeom>
          </xdr:spPr>
          <xdr:txBody>
            <a:bodyPr vertOverflow="clip" wrap="square" lIns="27432" tIns="18288" rIns="0" bIns="0" anchor="t" upright="1"/>
            <a:lstStyle/>
            <a:p>
              <a:pPr algn="l" rtl="0">
                <a:defRPr sz="1000"/>
              </a:pPr>
              <a:r>
                <a:rPr lang="en-US" sz="800" b="0" i="0" u="none" strike="noStrike" baseline="0">
                  <a:solidFill>
                    <a:srgbClr val="000000"/>
                  </a:solidFill>
                  <a:latin typeface="Tahoma"/>
                  <a:ea typeface="Tahoma"/>
                  <a:cs typeface="Tahoma"/>
                </a:rPr>
                <a:t>1. Technology to assess</a:t>
              </a:r>
            </a:p>
            <a:p>
              <a:pPr algn="l" rtl="0">
                <a:defRPr sz="1000"/>
              </a:pPr>
              <a:endParaRPr lang="en-US" sz="800" b="0" i="0" u="none" strike="noStrike" baseline="0">
                <a:solidFill>
                  <a:srgbClr val="000000"/>
                </a:solidFill>
                <a:latin typeface="Tahoma"/>
                <a:ea typeface="Tahoma"/>
                <a:cs typeface="Tahoma"/>
              </a:endParaRP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1447800</xdr:colOff>
      <xdr:row>7</xdr:row>
      <xdr:rowOff>0</xdr:rowOff>
    </xdr:from>
    <xdr:to>
      <xdr:col>11</xdr:col>
      <xdr:colOff>209550</xdr:colOff>
      <xdr:row>11</xdr:row>
      <xdr:rowOff>57150</xdr:rowOff>
    </xdr:to>
    <xdr:pic>
      <xdr:nvPicPr>
        <xdr:cNvPr id="3081" name="ToggleButton1" hidden="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3810000"/>
          <a:ext cx="1619250" cy="8191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ulaf@dps.uminho.pt" TargetMode="External"/><Relationship Id="rId2" Type="http://schemas.openxmlformats.org/officeDocument/2006/relationships/hyperlink" Target="mailto:mmaraujo@dps.uminho.pt" TargetMode="External"/><Relationship Id="rId1" Type="http://schemas.openxmlformats.org/officeDocument/2006/relationships/hyperlink" Target="http://sepp.dps.uminho.pt/" TargetMode="External"/><Relationship Id="rId6" Type="http://schemas.openxmlformats.org/officeDocument/2006/relationships/drawing" Target="../drawings/drawing1.xml"/><Relationship Id="rId5" Type="http://schemas.openxmlformats.org/officeDocument/2006/relationships/hyperlink" Target="mailto:acb@dps.uminho.pt" TargetMode="External"/><Relationship Id="rId4" Type="http://schemas.openxmlformats.org/officeDocument/2006/relationships/hyperlink" Target="mailto:fernandor@dps.uminho.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1" Type="http://schemas.openxmlformats.org/officeDocument/2006/relationships/drawing" Target="../drawings/drawing3.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AP2454"/>
  <sheetViews>
    <sheetView topLeftCell="A7" workbookViewId="0">
      <selection activeCell="B22" sqref="B22"/>
    </sheetView>
  </sheetViews>
  <sheetFormatPr defaultColWidth="10" defaultRowHeight="15" x14ac:dyDescent="0.25"/>
  <cols>
    <col min="1" max="1" width="7" style="1" customWidth="1"/>
    <col min="2" max="2" width="20.28515625" style="84" customWidth="1"/>
    <col min="3" max="3" width="10" style="84"/>
    <col min="4" max="4" width="10" style="84" customWidth="1"/>
    <col min="5" max="10" width="10" style="84"/>
    <col min="11" max="11" width="6.140625" style="84" customWidth="1"/>
    <col min="12" max="13" width="10" style="84" hidden="1" customWidth="1"/>
    <col min="14" max="14" width="17.85546875" style="1" hidden="1" customWidth="1"/>
    <col min="15" max="16" width="10" style="1"/>
    <col min="17" max="17" width="9.42578125" style="1" customWidth="1"/>
    <col min="18" max="42" width="10" style="1"/>
    <col min="43" max="16384" width="10" style="84"/>
  </cols>
  <sheetData>
    <row r="1" spans="1:38" s="1" customFormat="1" x14ac:dyDescent="0.25"/>
    <row r="2" spans="1:38" s="1" customFormat="1" x14ac:dyDescent="0.25"/>
    <row r="3" spans="1:38" s="1" customFormat="1" x14ac:dyDescent="0.25"/>
    <row r="4" spans="1:38" s="1" customFormat="1" x14ac:dyDescent="0.25"/>
    <row r="5" spans="1:38" s="1" customFormat="1" x14ac:dyDescent="0.25"/>
    <row r="6" spans="1:38" s="1" customFormat="1" x14ac:dyDescent="0.25"/>
    <row r="7" spans="1:38" s="1" customFormat="1" x14ac:dyDescent="0.25"/>
    <row r="8" spans="1:38" s="1" customFormat="1" x14ac:dyDescent="0.25"/>
    <row r="9" spans="1:38" s="1" customFormat="1" ht="15.75" thickBot="1" x14ac:dyDescent="0.3"/>
    <row r="10" spans="1:38" s="84" customFormat="1" ht="29.25" x14ac:dyDescent="0.35">
      <c r="A10" s="1"/>
      <c r="B10" s="130" t="s">
        <v>117</v>
      </c>
      <c r="C10" s="131"/>
      <c r="D10" s="131"/>
      <c r="E10" s="131"/>
      <c r="F10" s="131"/>
      <c r="G10" s="131"/>
      <c r="H10" s="131"/>
      <c r="I10" s="131"/>
      <c r="J10" s="131"/>
      <c r="K10" s="131"/>
      <c r="L10" s="82"/>
      <c r="M10" s="83"/>
      <c r="O10" s="1"/>
      <c r="P10" s="1"/>
      <c r="Q10" s="1"/>
      <c r="R10" s="1"/>
      <c r="S10" s="1"/>
      <c r="T10" s="1"/>
      <c r="U10" s="1"/>
      <c r="V10" s="1"/>
      <c r="W10" s="1"/>
      <c r="X10" s="1"/>
      <c r="Y10" s="1"/>
      <c r="Z10" s="1"/>
      <c r="AA10" s="1"/>
      <c r="AB10" s="1"/>
      <c r="AC10" s="1"/>
      <c r="AD10" s="1"/>
      <c r="AE10" s="1"/>
      <c r="AF10" s="1"/>
      <c r="AG10" s="1"/>
      <c r="AH10" s="1"/>
      <c r="AI10" s="1"/>
      <c r="AJ10" s="1"/>
      <c r="AK10" s="1"/>
      <c r="AL10" s="1"/>
    </row>
    <row r="11" spans="1:38" s="84" customFormat="1" x14ac:dyDescent="0.25">
      <c r="A11" s="1"/>
      <c r="B11" s="85"/>
      <c r="C11" s="86"/>
      <c r="D11" s="86"/>
      <c r="E11" s="86"/>
      <c r="F11" s="86"/>
      <c r="G11" s="86"/>
      <c r="H11" s="86"/>
      <c r="I11" s="86"/>
      <c r="J11" s="86"/>
      <c r="K11" s="86"/>
      <c r="L11" s="86"/>
      <c r="M11" s="87"/>
      <c r="O11" s="1"/>
      <c r="P11" s="1"/>
      <c r="Q11" s="1"/>
      <c r="R11" s="1"/>
      <c r="S11" s="1"/>
      <c r="T11" s="1"/>
      <c r="U11" s="1"/>
      <c r="V11" s="1"/>
      <c r="W11" s="1"/>
      <c r="X11" s="1"/>
      <c r="Y11" s="1"/>
      <c r="Z11" s="1"/>
      <c r="AA11" s="1"/>
      <c r="AB11" s="1"/>
      <c r="AC11" s="1"/>
      <c r="AD11" s="1"/>
      <c r="AE11" s="1"/>
      <c r="AF11" s="1"/>
      <c r="AG11" s="1"/>
      <c r="AH11" s="1"/>
      <c r="AI11" s="1"/>
      <c r="AJ11" s="1"/>
      <c r="AK11" s="1"/>
      <c r="AL11" s="1"/>
    </row>
    <row r="12" spans="1:38" s="84" customFormat="1" x14ac:dyDescent="0.25">
      <c r="A12" s="1"/>
      <c r="D12" s="88" t="s">
        <v>192</v>
      </c>
      <c r="E12" s="88"/>
      <c r="F12" s="89" t="s">
        <v>193</v>
      </c>
      <c r="G12" s="90"/>
      <c r="H12" s="90"/>
      <c r="K12" s="86"/>
      <c r="L12" s="86"/>
      <c r="M12" s="87"/>
      <c r="O12" s="1"/>
      <c r="P12" s="1"/>
      <c r="Q12" s="1"/>
      <c r="R12" s="1"/>
      <c r="S12" s="1"/>
      <c r="T12" s="1"/>
      <c r="U12" s="1"/>
      <c r="V12" s="1"/>
      <c r="W12" s="1"/>
      <c r="X12" s="1"/>
      <c r="Y12" s="1"/>
      <c r="Z12" s="1"/>
      <c r="AA12" s="1"/>
      <c r="AB12" s="1"/>
      <c r="AC12" s="1"/>
      <c r="AD12" s="1"/>
      <c r="AE12" s="1"/>
      <c r="AF12" s="1"/>
      <c r="AG12" s="1"/>
      <c r="AH12" s="1"/>
      <c r="AI12" s="1"/>
      <c r="AJ12" s="1"/>
      <c r="AK12" s="1"/>
      <c r="AL12" s="1"/>
    </row>
    <row r="13" spans="1:38" s="84" customFormat="1" x14ac:dyDescent="0.25">
      <c r="A13" s="1"/>
      <c r="D13" s="88" t="s">
        <v>194</v>
      </c>
      <c r="E13" s="88"/>
      <c r="F13" s="89" t="s">
        <v>195</v>
      </c>
      <c r="G13" s="90"/>
      <c r="H13" s="90"/>
      <c r="K13" s="86"/>
      <c r="L13" s="86"/>
      <c r="M13" s="87"/>
      <c r="O13" s="1"/>
      <c r="P13" s="1"/>
      <c r="Q13" s="1"/>
      <c r="R13" s="1"/>
      <c r="S13" s="1"/>
      <c r="T13" s="1"/>
      <c r="U13" s="1"/>
      <c r="V13" s="1"/>
      <c r="W13" s="1"/>
      <c r="X13" s="1"/>
      <c r="Y13" s="1"/>
      <c r="Z13" s="1"/>
      <c r="AA13" s="1"/>
      <c r="AB13" s="1"/>
      <c r="AC13" s="1"/>
      <c r="AD13" s="1"/>
      <c r="AE13" s="1"/>
      <c r="AF13" s="1"/>
      <c r="AG13" s="1"/>
      <c r="AH13" s="1"/>
      <c r="AI13" s="1"/>
      <c r="AJ13" s="1"/>
      <c r="AK13" s="1"/>
      <c r="AL13" s="1"/>
    </row>
    <row r="14" spans="1:38" s="84" customFormat="1" x14ac:dyDescent="0.25">
      <c r="A14" s="1"/>
      <c r="D14" s="88" t="s">
        <v>196</v>
      </c>
      <c r="E14" s="88"/>
      <c r="F14" s="89" t="s">
        <v>197</v>
      </c>
      <c r="G14" s="90"/>
      <c r="H14" s="90"/>
      <c r="K14" s="86"/>
      <c r="L14" s="86"/>
      <c r="M14" s="87"/>
      <c r="O14" s="1"/>
      <c r="P14" s="1"/>
      <c r="Q14" s="1"/>
      <c r="R14" s="1"/>
      <c r="S14" s="1"/>
      <c r="T14" s="1"/>
      <c r="U14" s="1"/>
      <c r="V14" s="1"/>
      <c r="W14" s="1"/>
      <c r="X14" s="1"/>
      <c r="Y14" s="1"/>
      <c r="Z14" s="1"/>
      <c r="AA14" s="1"/>
      <c r="AB14" s="1"/>
      <c r="AC14" s="1"/>
      <c r="AD14" s="1"/>
      <c r="AE14" s="1"/>
      <c r="AF14" s="1"/>
      <c r="AG14" s="1"/>
      <c r="AH14" s="1"/>
      <c r="AI14" s="1"/>
      <c r="AJ14" s="1"/>
      <c r="AK14" s="1"/>
      <c r="AL14" s="1"/>
    </row>
    <row r="15" spans="1:38" s="84" customFormat="1" x14ac:dyDescent="0.25">
      <c r="A15" s="1"/>
      <c r="B15" s="85"/>
      <c r="C15" s="86"/>
      <c r="D15" s="86" t="s">
        <v>114</v>
      </c>
      <c r="E15" s="86"/>
      <c r="F15" s="89" t="s">
        <v>115</v>
      </c>
      <c r="G15" s="86"/>
      <c r="H15" s="86"/>
      <c r="I15" s="86"/>
      <c r="J15" s="86"/>
      <c r="K15" s="86"/>
      <c r="L15" s="86"/>
      <c r="M15" s="87"/>
      <c r="O15" s="1"/>
      <c r="P15" s="1"/>
      <c r="Q15" s="1"/>
      <c r="R15" s="1"/>
      <c r="S15" s="1"/>
      <c r="T15" s="1"/>
      <c r="U15" s="1"/>
      <c r="V15" s="1"/>
      <c r="W15" s="1"/>
      <c r="X15" s="1"/>
      <c r="Y15" s="1"/>
      <c r="Z15" s="1"/>
      <c r="AA15" s="1"/>
      <c r="AB15" s="1"/>
      <c r="AC15" s="1"/>
      <c r="AD15" s="1"/>
      <c r="AE15" s="1"/>
      <c r="AF15" s="1"/>
      <c r="AG15" s="1"/>
      <c r="AH15" s="1"/>
      <c r="AI15" s="1"/>
      <c r="AJ15" s="1"/>
      <c r="AK15" s="1"/>
      <c r="AL15" s="1"/>
    </row>
    <row r="16" spans="1:38" s="84" customFormat="1" x14ac:dyDescent="0.25">
      <c r="A16" s="1"/>
      <c r="L16" s="86"/>
      <c r="M16" s="87"/>
      <c r="O16" s="1"/>
      <c r="P16" s="1"/>
      <c r="Q16" s="1"/>
      <c r="R16" s="1"/>
      <c r="S16" s="1"/>
      <c r="T16" s="1"/>
      <c r="U16" s="1"/>
      <c r="V16" s="1"/>
      <c r="W16" s="1"/>
      <c r="X16" s="1"/>
      <c r="Y16" s="1"/>
      <c r="Z16" s="1"/>
      <c r="AA16" s="1"/>
      <c r="AB16" s="1"/>
      <c r="AC16" s="1"/>
      <c r="AD16" s="1"/>
      <c r="AE16" s="1"/>
      <c r="AF16" s="1"/>
      <c r="AG16" s="1"/>
      <c r="AH16" s="1"/>
      <c r="AI16" s="1"/>
      <c r="AJ16" s="1"/>
      <c r="AK16" s="1"/>
      <c r="AL16" s="1"/>
    </row>
    <row r="17" spans="2:42" x14ac:dyDescent="0.25">
      <c r="B17" s="132" t="s">
        <v>198</v>
      </c>
      <c r="C17" s="133"/>
      <c r="D17" s="133"/>
      <c r="E17" s="133"/>
      <c r="F17" s="133"/>
      <c r="G17" s="133"/>
      <c r="H17" s="133"/>
      <c r="I17" s="133"/>
      <c r="J17" s="133"/>
      <c r="K17" s="133"/>
      <c r="L17" s="86"/>
      <c r="M17" s="87"/>
      <c r="N17" s="84"/>
      <c r="AM17" s="84"/>
      <c r="AN17" s="84"/>
      <c r="AO17" s="84"/>
      <c r="AP17" s="84"/>
    </row>
    <row r="18" spans="2:42" x14ac:dyDescent="0.25">
      <c r="B18" s="134" t="s">
        <v>112</v>
      </c>
      <c r="C18" s="135"/>
      <c r="D18" s="135"/>
      <c r="E18" s="135"/>
      <c r="F18" s="135"/>
      <c r="G18" s="135"/>
      <c r="H18" s="135"/>
      <c r="I18" s="135"/>
      <c r="J18" s="135"/>
      <c r="K18" s="135"/>
      <c r="L18" s="86"/>
      <c r="M18" s="87"/>
      <c r="N18" s="84"/>
      <c r="AM18" s="84"/>
      <c r="AN18" s="84"/>
      <c r="AO18" s="84"/>
      <c r="AP18" s="84"/>
    </row>
    <row r="19" spans="2:42" ht="15.75" thickBot="1" x14ac:dyDescent="0.3">
      <c r="B19" s="136"/>
      <c r="C19" s="137"/>
      <c r="D19" s="137"/>
      <c r="E19" s="137"/>
      <c r="F19" s="137"/>
      <c r="G19" s="137"/>
      <c r="H19" s="137"/>
      <c r="I19" s="137"/>
      <c r="J19" s="137"/>
      <c r="K19" s="137"/>
      <c r="L19" s="86"/>
      <c r="M19" s="87"/>
      <c r="N19" s="84"/>
      <c r="AM19" s="84"/>
      <c r="AN19" s="84"/>
      <c r="AO19" s="84"/>
      <c r="AP19" s="84"/>
    </row>
    <row r="20" spans="2:42" x14ac:dyDescent="0.25">
      <c r="B20" s="138" t="s">
        <v>271</v>
      </c>
      <c r="C20" s="139"/>
      <c r="D20" s="139"/>
      <c r="E20" s="139"/>
      <c r="F20" s="139"/>
      <c r="G20" s="139"/>
      <c r="H20" s="139"/>
      <c r="I20" s="139"/>
      <c r="J20" s="139"/>
      <c r="K20" s="139"/>
      <c r="L20" s="86"/>
      <c r="M20" s="87"/>
      <c r="N20" s="84"/>
      <c r="AM20" s="84"/>
      <c r="AN20" s="84"/>
      <c r="AO20" s="84"/>
      <c r="AP20" s="84"/>
    </row>
    <row r="21" spans="2:42" ht="15.75" thickBot="1" x14ac:dyDescent="0.3">
      <c r="B21" s="140"/>
      <c r="C21" s="141"/>
      <c r="D21" s="141"/>
      <c r="E21" s="141"/>
      <c r="F21" s="141"/>
      <c r="G21" s="141"/>
      <c r="H21" s="141"/>
      <c r="I21" s="141"/>
      <c r="J21" s="141"/>
      <c r="K21" s="141"/>
      <c r="L21" s="91"/>
      <c r="M21" s="92"/>
      <c r="N21" s="84"/>
      <c r="AM21" s="84"/>
      <c r="AN21" s="84"/>
      <c r="AO21" s="84"/>
      <c r="AP21" s="84"/>
    </row>
    <row r="22" spans="2:42" s="1" customFormat="1" x14ac:dyDescent="0.25"/>
    <row r="23" spans="2:42" s="1" customFormat="1" x14ac:dyDescent="0.25"/>
    <row r="24" spans="2:42" x14ac:dyDescent="0.25">
      <c r="B24" s="93"/>
      <c r="C24" s="93"/>
      <c r="D24" s="93"/>
      <c r="E24" s="93"/>
      <c r="F24" s="93"/>
      <c r="G24" s="93"/>
      <c r="H24" s="93"/>
      <c r="I24" s="93"/>
      <c r="J24" s="93"/>
      <c r="K24" s="93"/>
      <c r="L24" s="1"/>
      <c r="M24" s="1"/>
      <c r="N24" s="84"/>
      <c r="AM24" s="84"/>
      <c r="AN24" s="84"/>
      <c r="AO24" s="84"/>
      <c r="AP24" s="84"/>
    </row>
    <row r="25" spans="2:42" x14ac:dyDescent="0.25">
      <c r="B25" s="1"/>
      <c r="C25" s="1"/>
      <c r="D25" s="1"/>
      <c r="E25" s="1"/>
      <c r="F25" s="1"/>
      <c r="G25" s="1"/>
      <c r="H25" s="1"/>
      <c r="I25" s="1"/>
      <c r="J25" s="1"/>
      <c r="K25" s="1"/>
      <c r="L25" s="1"/>
      <c r="M25" s="1"/>
      <c r="N25" s="84"/>
      <c r="AM25" s="84"/>
      <c r="AN25" s="84"/>
      <c r="AO25" s="84"/>
      <c r="AP25" s="84"/>
    </row>
    <row r="26" spans="2:42" x14ac:dyDescent="0.25">
      <c r="B26" s="142" t="s">
        <v>113</v>
      </c>
      <c r="C26" s="143"/>
      <c r="D26" s="143"/>
      <c r="E26" s="143"/>
      <c r="F26" s="143"/>
      <c r="G26" s="143"/>
      <c r="H26" s="143"/>
      <c r="I26" s="143"/>
      <c r="J26" s="143"/>
      <c r="K26" s="143"/>
      <c r="L26" s="1"/>
      <c r="M26" s="1"/>
      <c r="N26" s="84"/>
      <c r="AM26" s="84"/>
      <c r="AN26" s="84"/>
      <c r="AO26" s="84"/>
      <c r="AP26" s="84"/>
    </row>
    <row r="27" spans="2:42" x14ac:dyDescent="0.25">
      <c r="B27" s="143"/>
      <c r="C27" s="143"/>
      <c r="D27" s="143"/>
      <c r="E27" s="143"/>
      <c r="F27" s="143"/>
      <c r="G27" s="143"/>
      <c r="H27" s="143"/>
      <c r="I27" s="143"/>
      <c r="J27" s="143"/>
      <c r="K27" s="143"/>
      <c r="L27" s="1"/>
      <c r="M27" s="1"/>
      <c r="N27" s="84"/>
      <c r="AM27" s="84"/>
      <c r="AN27" s="84"/>
      <c r="AO27" s="84"/>
      <c r="AP27" s="84"/>
    </row>
    <row r="28" spans="2:42" x14ac:dyDescent="0.25">
      <c r="B28" s="143"/>
      <c r="C28" s="143"/>
      <c r="D28" s="143"/>
      <c r="E28" s="143"/>
      <c r="F28" s="143"/>
      <c r="G28" s="143"/>
      <c r="H28" s="143"/>
      <c r="I28" s="143"/>
      <c r="J28" s="143"/>
      <c r="K28" s="143"/>
      <c r="L28" s="1"/>
      <c r="M28" s="1"/>
      <c r="N28" s="84"/>
      <c r="AM28" s="84"/>
      <c r="AN28" s="84"/>
      <c r="AO28" s="84"/>
      <c r="AP28" s="84"/>
    </row>
    <row r="29" spans="2:42" x14ac:dyDescent="0.25">
      <c r="B29" s="143"/>
      <c r="C29" s="143"/>
      <c r="D29" s="143"/>
      <c r="E29" s="143"/>
      <c r="F29" s="143"/>
      <c r="G29" s="143"/>
      <c r="H29" s="143"/>
      <c r="I29" s="143"/>
      <c r="J29" s="143"/>
      <c r="K29" s="143"/>
      <c r="L29" s="1"/>
      <c r="M29" s="1"/>
      <c r="N29" s="84"/>
      <c r="AM29" s="84"/>
      <c r="AN29" s="84"/>
      <c r="AO29" s="84"/>
      <c r="AP29" s="84"/>
    </row>
    <row r="30" spans="2:42" x14ac:dyDescent="0.25">
      <c r="B30" s="143"/>
      <c r="C30" s="143"/>
      <c r="D30" s="143"/>
      <c r="E30" s="143"/>
      <c r="F30" s="143"/>
      <c r="G30" s="143"/>
      <c r="H30" s="143"/>
      <c r="I30" s="143"/>
      <c r="J30" s="143"/>
      <c r="K30" s="143"/>
      <c r="L30" s="1"/>
      <c r="M30" s="1"/>
      <c r="N30" s="84"/>
      <c r="AM30" s="84"/>
      <c r="AN30" s="84"/>
      <c r="AO30" s="84"/>
      <c r="AP30" s="84"/>
    </row>
    <row r="31" spans="2:42" ht="23.25" x14ac:dyDescent="0.25">
      <c r="B31" s="129" t="s">
        <v>116</v>
      </c>
      <c r="C31" s="129"/>
      <c r="D31" s="129"/>
      <c r="E31" s="129"/>
      <c r="F31" s="129"/>
      <c r="G31" s="129"/>
      <c r="H31" s="129"/>
      <c r="I31" s="129"/>
      <c r="J31" s="129"/>
      <c r="K31" s="129"/>
      <c r="L31" s="1"/>
      <c r="M31" s="1"/>
      <c r="N31" s="84"/>
      <c r="AM31" s="84"/>
      <c r="AN31" s="84"/>
      <c r="AO31" s="84"/>
      <c r="AP31" s="84"/>
    </row>
    <row r="32" spans="2:42" x14ac:dyDescent="0.25">
      <c r="B32" s="1"/>
      <c r="C32" s="1"/>
      <c r="D32" s="1"/>
      <c r="E32" s="1"/>
      <c r="F32" s="1"/>
      <c r="G32" s="1"/>
      <c r="H32" s="1"/>
      <c r="I32" s="1"/>
      <c r="J32" s="1"/>
      <c r="K32" s="1"/>
      <c r="L32" s="1"/>
      <c r="M32" s="1"/>
      <c r="N32" s="84"/>
      <c r="AM32" s="84"/>
      <c r="AN32" s="84"/>
      <c r="AO32" s="84"/>
      <c r="AP32" s="84"/>
    </row>
    <row r="33" spans="2:42" x14ac:dyDescent="0.25">
      <c r="B33" s="1"/>
      <c r="C33" s="1"/>
      <c r="D33" s="1"/>
      <c r="E33" s="1"/>
      <c r="F33" s="1"/>
      <c r="G33" s="1"/>
      <c r="H33" s="1"/>
      <c r="I33" s="1"/>
      <c r="J33" s="1"/>
      <c r="K33" s="1"/>
      <c r="L33" s="1"/>
      <c r="M33" s="1"/>
      <c r="N33" s="84"/>
      <c r="AM33" s="84"/>
      <c r="AN33" s="84"/>
      <c r="AO33" s="84"/>
      <c r="AP33" s="84"/>
    </row>
    <row r="34" spans="2:42" x14ac:dyDescent="0.25">
      <c r="B34" s="1"/>
      <c r="C34" s="1"/>
      <c r="D34" s="1"/>
      <c r="E34" s="1"/>
      <c r="F34" s="1"/>
      <c r="G34" s="1"/>
      <c r="H34" s="1"/>
      <c r="I34" s="1"/>
      <c r="J34" s="1"/>
      <c r="K34" s="1"/>
      <c r="L34" s="1"/>
      <c r="M34" s="1"/>
      <c r="N34" s="84"/>
      <c r="AM34" s="84"/>
      <c r="AN34" s="84"/>
      <c r="AO34" s="84"/>
      <c r="AP34" s="84"/>
    </row>
    <row r="35" spans="2:42" x14ac:dyDescent="0.25">
      <c r="B35" s="1"/>
      <c r="C35" s="1"/>
      <c r="D35" s="1"/>
      <c r="E35" s="1"/>
      <c r="F35" s="1"/>
      <c r="G35" s="1"/>
      <c r="H35" s="1"/>
      <c r="I35" s="1"/>
      <c r="J35" s="1"/>
      <c r="K35" s="1"/>
      <c r="L35" s="1"/>
      <c r="M35" s="1"/>
      <c r="N35" s="84"/>
      <c r="AM35" s="84"/>
      <c r="AN35" s="84"/>
      <c r="AO35" s="84"/>
      <c r="AP35" s="84"/>
    </row>
    <row r="36" spans="2:42" x14ac:dyDescent="0.25">
      <c r="B36" s="1"/>
      <c r="C36" s="1"/>
      <c r="D36" s="1"/>
      <c r="E36" s="1"/>
      <c r="F36" s="1"/>
      <c r="G36" s="1"/>
      <c r="H36" s="1"/>
      <c r="I36" s="1"/>
      <c r="J36" s="1"/>
      <c r="K36" s="1"/>
      <c r="L36" s="1"/>
      <c r="M36" s="1"/>
      <c r="N36" s="84"/>
      <c r="AM36" s="84"/>
      <c r="AN36" s="84"/>
      <c r="AO36" s="84"/>
      <c r="AP36" s="84"/>
    </row>
    <row r="37" spans="2:42" x14ac:dyDescent="0.25">
      <c r="B37" s="1"/>
      <c r="C37" s="1"/>
      <c r="D37" s="1"/>
      <c r="E37" s="1"/>
      <c r="F37" s="1"/>
      <c r="G37" s="1"/>
      <c r="H37" s="1"/>
      <c r="I37" s="1"/>
      <c r="J37" s="1"/>
      <c r="K37" s="1"/>
      <c r="L37" s="1"/>
      <c r="M37" s="1"/>
      <c r="N37" s="84"/>
      <c r="AM37" s="84"/>
      <c r="AN37" s="84"/>
      <c r="AO37" s="84"/>
      <c r="AP37" s="84"/>
    </row>
    <row r="38" spans="2:42" x14ac:dyDescent="0.25">
      <c r="B38" s="1"/>
      <c r="C38" s="1"/>
      <c r="D38" s="1"/>
      <c r="E38" s="1"/>
      <c r="F38" s="1"/>
      <c r="G38" s="1"/>
      <c r="H38" s="1"/>
      <c r="I38" s="1"/>
      <c r="J38" s="1"/>
      <c r="K38" s="1"/>
      <c r="L38" s="1"/>
      <c r="M38" s="1"/>
      <c r="N38" s="84"/>
      <c r="AM38" s="84"/>
      <c r="AN38" s="84"/>
      <c r="AO38" s="84"/>
      <c r="AP38" s="84"/>
    </row>
    <row r="39" spans="2:42" x14ac:dyDescent="0.25">
      <c r="B39" s="1"/>
      <c r="C39" s="1"/>
      <c r="D39" s="1"/>
      <c r="E39" s="1"/>
      <c r="F39" s="1"/>
      <c r="G39" s="1"/>
      <c r="H39" s="1"/>
      <c r="I39" s="1"/>
      <c r="J39" s="1"/>
      <c r="K39" s="1"/>
      <c r="L39" s="1"/>
      <c r="M39" s="1"/>
      <c r="N39" s="84"/>
      <c r="AM39" s="84"/>
      <c r="AN39" s="84"/>
      <c r="AO39" s="84"/>
      <c r="AP39" s="84"/>
    </row>
    <row r="40" spans="2:42" x14ac:dyDescent="0.25">
      <c r="B40" s="1"/>
      <c r="C40" s="1"/>
      <c r="D40" s="1"/>
      <c r="E40" s="1"/>
      <c r="F40" s="1"/>
      <c r="G40" s="1"/>
      <c r="H40" s="1"/>
      <c r="I40" s="1"/>
      <c r="J40" s="1"/>
      <c r="K40" s="1"/>
      <c r="L40" s="1"/>
      <c r="M40" s="1"/>
      <c r="N40" s="84"/>
      <c r="AM40" s="84"/>
      <c r="AN40" s="84"/>
      <c r="AO40" s="84"/>
      <c r="AP40" s="84"/>
    </row>
    <row r="41" spans="2:42" x14ac:dyDescent="0.25">
      <c r="B41" s="1"/>
      <c r="C41" s="1"/>
      <c r="D41" s="1"/>
      <c r="E41" s="1"/>
      <c r="F41" s="1"/>
      <c r="G41" s="1"/>
      <c r="H41" s="1"/>
      <c r="I41" s="1"/>
      <c r="J41" s="1"/>
      <c r="K41" s="1"/>
      <c r="L41" s="1"/>
      <c r="M41" s="1"/>
      <c r="N41" s="84"/>
      <c r="AM41" s="84"/>
      <c r="AN41" s="84"/>
      <c r="AO41" s="84"/>
      <c r="AP41" s="84"/>
    </row>
    <row r="42" spans="2:42" x14ac:dyDescent="0.25">
      <c r="B42" s="1"/>
      <c r="C42" s="1"/>
      <c r="D42" s="1"/>
      <c r="E42" s="1"/>
      <c r="F42" s="1"/>
      <c r="G42" s="1"/>
      <c r="H42" s="1"/>
      <c r="I42" s="1"/>
      <c r="J42" s="1"/>
      <c r="K42" s="1"/>
      <c r="L42" s="1"/>
      <c r="M42" s="1"/>
      <c r="N42" s="84"/>
      <c r="AM42" s="84"/>
      <c r="AN42" s="84"/>
      <c r="AO42" s="84"/>
      <c r="AP42" s="84"/>
    </row>
    <row r="43" spans="2:42" x14ac:dyDescent="0.25">
      <c r="B43" s="1"/>
      <c r="C43" s="1"/>
      <c r="D43" s="1"/>
      <c r="E43" s="1"/>
      <c r="F43" s="1"/>
      <c r="G43" s="1"/>
      <c r="H43" s="1"/>
      <c r="I43" s="1"/>
      <c r="J43" s="1"/>
      <c r="K43" s="1"/>
      <c r="L43" s="1"/>
      <c r="M43" s="1"/>
      <c r="N43" s="84"/>
      <c r="AM43" s="84"/>
      <c r="AN43" s="84"/>
      <c r="AO43" s="84"/>
      <c r="AP43" s="84"/>
    </row>
    <row r="44" spans="2:42" x14ac:dyDescent="0.25">
      <c r="B44" s="1"/>
      <c r="C44" s="1"/>
      <c r="D44" s="1"/>
      <c r="E44" s="1"/>
      <c r="F44" s="1"/>
      <c r="G44" s="1"/>
      <c r="H44" s="1"/>
      <c r="I44" s="1"/>
      <c r="J44" s="1"/>
      <c r="K44" s="1"/>
      <c r="L44" s="1"/>
      <c r="M44" s="1"/>
      <c r="N44" s="84"/>
      <c r="AM44" s="84"/>
      <c r="AN44" s="84"/>
      <c r="AO44" s="84"/>
      <c r="AP44" s="84"/>
    </row>
    <row r="45" spans="2:42" x14ac:dyDescent="0.25">
      <c r="B45" s="1"/>
      <c r="C45" s="1"/>
      <c r="D45" s="1"/>
      <c r="E45" s="1"/>
      <c r="F45" s="1"/>
      <c r="G45" s="1"/>
      <c r="H45" s="1"/>
      <c r="I45" s="1"/>
      <c r="J45" s="1"/>
      <c r="K45" s="1"/>
      <c r="L45" s="1"/>
      <c r="M45" s="1"/>
      <c r="N45" s="84"/>
      <c r="AM45" s="84"/>
      <c r="AN45" s="84"/>
      <c r="AO45" s="84"/>
      <c r="AP45" s="84"/>
    </row>
    <row r="46" spans="2:42" x14ac:dyDescent="0.25">
      <c r="B46" s="1"/>
      <c r="C46" s="1"/>
      <c r="D46" s="1"/>
      <c r="E46" s="1"/>
      <c r="F46" s="1"/>
      <c r="G46" s="1"/>
      <c r="H46" s="1"/>
      <c r="I46" s="1"/>
      <c r="J46" s="1"/>
      <c r="K46" s="1"/>
      <c r="L46" s="1"/>
      <c r="M46" s="1"/>
      <c r="N46" s="84"/>
      <c r="AM46" s="84"/>
      <c r="AN46" s="84"/>
      <c r="AO46" s="84"/>
      <c r="AP46" s="84"/>
    </row>
    <row r="47" spans="2:42" x14ac:dyDescent="0.25">
      <c r="B47" s="1"/>
      <c r="C47" s="1"/>
      <c r="D47" s="1"/>
      <c r="E47" s="1"/>
      <c r="F47" s="1"/>
      <c r="G47" s="1"/>
      <c r="H47" s="1"/>
      <c r="I47" s="1"/>
      <c r="J47" s="1"/>
      <c r="K47" s="1"/>
      <c r="L47" s="1"/>
      <c r="M47" s="1"/>
      <c r="N47" s="84"/>
      <c r="AM47" s="84"/>
      <c r="AN47" s="84"/>
      <c r="AO47" s="84"/>
      <c r="AP47" s="84"/>
    </row>
    <row r="48" spans="2:42" x14ac:dyDescent="0.25">
      <c r="B48" s="1"/>
      <c r="C48" s="1"/>
      <c r="D48" s="1"/>
      <c r="E48" s="1"/>
      <c r="F48" s="1"/>
      <c r="G48" s="1"/>
      <c r="H48" s="1"/>
      <c r="I48" s="1"/>
      <c r="J48" s="1"/>
      <c r="K48" s="1"/>
      <c r="L48" s="1"/>
      <c r="M48" s="1"/>
      <c r="N48" s="84"/>
      <c r="AM48" s="84"/>
      <c r="AN48" s="84"/>
      <c r="AO48" s="84"/>
      <c r="AP48" s="84"/>
    </row>
    <row r="49" spans="2:42" x14ac:dyDescent="0.25">
      <c r="B49" s="1"/>
      <c r="C49" s="1"/>
      <c r="D49" s="1"/>
      <c r="E49" s="1"/>
      <c r="F49" s="1"/>
      <c r="G49" s="1"/>
      <c r="H49" s="1"/>
      <c r="I49" s="1"/>
      <c r="J49" s="1"/>
      <c r="K49" s="1"/>
      <c r="L49" s="1"/>
      <c r="M49" s="1"/>
      <c r="N49" s="84"/>
      <c r="AM49" s="84"/>
      <c r="AN49" s="84"/>
      <c r="AO49" s="84"/>
      <c r="AP49" s="84"/>
    </row>
    <row r="50" spans="2:42" x14ac:dyDescent="0.25">
      <c r="B50" s="1"/>
      <c r="C50" s="1"/>
      <c r="D50" s="1"/>
      <c r="E50" s="1"/>
      <c r="F50" s="1"/>
      <c r="G50" s="1"/>
      <c r="H50" s="1"/>
      <c r="I50" s="1"/>
      <c r="J50" s="1"/>
      <c r="K50" s="1"/>
      <c r="L50" s="1"/>
      <c r="M50" s="1"/>
      <c r="N50" s="84"/>
      <c r="AM50" s="84"/>
      <c r="AN50" s="84"/>
      <c r="AO50" s="84"/>
      <c r="AP50" s="84"/>
    </row>
    <row r="51" spans="2:42" x14ac:dyDescent="0.25">
      <c r="B51" s="1"/>
      <c r="C51" s="1"/>
      <c r="D51" s="1"/>
      <c r="E51" s="1"/>
      <c r="F51" s="1"/>
      <c r="G51" s="1"/>
      <c r="H51" s="1"/>
      <c r="I51" s="1"/>
      <c r="J51" s="1"/>
      <c r="K51" s="1"/>
      <c r="L51" s="1"/>
      <c r="M51" s="1"/>
      <c r="N51" s="84"/>
      <c r="AM51" s="84"/>
      <c r="AN51" s="84"/>
      <c r="AO51" s="84"/>
      <c r="AP51" s="84"/>
    </row>
    <row r="52" spans="2:42" x14ac:dyDescent="0.25">
      <c r="B52" s="1"/>
      <c r="C52" s="1"/>
      <c r="D52" s="1"/>
      <c r="E52" s="1"/>
      <c r="F52" s="1"/>
      <c r="G52" s="1"/>
      <c r="H52" s="1"/>
      <c r="I52" s="1"/>
      <c r="J52" s="1"/>
      <c r="K52" s="1"/>
      <c r="L52" s="1"/>
      <c r="M52" s="1"/>
      <c r="N52" s="84"/>
      <c r="AM52" s="84"/>
      <c r="AN52" s="84"/>
      <c r="AO52" s="84"/>
      <c r="AP52" s="84"/>
    </row>
    <row r="53" spans="2:42" x14ac:dyDescent="0.25">
      <c r="B53" s="1"/>
      <c r="C53" s="1"/>
      <c r="D53" s="1"/>
      <c r="E53" s="1"/>
      <c r="F53" s="1"/>
      <c r="G53" s="1"/>
      <c r="H53" s="1"/>
      <c r="I53" s="1"/>
      <c r="J53" s="1"/>
      <c r="K53" s="1"/>
      <c r="L53" s="1"/>
      <c r="M53" s="1"/>
      <c r="N53" s="84"/>
      <c r="AM53" s="84"/>
      <c r="AN53" s="84"/>
      <c r="AO53" s="84"/>
      <c r="AP53" s="84"/>
    </row>
    <row r="54" spans="2:42" x14ac:dyDescent="0.25">
      <c r="B54" s="1"/>
      <c r="C54" s="1"/>
      <c r="D54" s="1"/>
      <c r="E54" s="1"/>
      <c r="F54" s="1"/>
      <c r="G54" s="1"/>
      <c r="H54" s="1"/>
      <c r="I54" s="1"/>
      <c r="J54" s="1"/>
      <c r="K54" s="1"/>
      <c r="L54" s="1"/>
      <c r="M54" s="1"/>
      <c r="N54" s="84"/>
      <c r="AM54" s="84"/>
      <c r="AN54" s="84"/>
      <c r="AO54" s="84"/>
      <c r="AP54" s="84"/>
    </row>
    <row r="55" spans="2:42" x14ac:dyDescent="0.25">
      <c r="B55" s="1"/>
      <c r="C55" s="1"/>
      <c r="D55" s="1"/>
      <c r="E55" s="1"/>
      <c r="F55" s="1"/>
      <c r="G55" s="1"/>
      <c r="H55" s="1"/>
      <c r="I55" s="1"/>
      <c r="J55" s="1"/>
      <c r="K55" s="1"/>
      <c r="L55" s="1"/>
      <c r="M55" s="1"/>
      <c r="N55" s="84"/>
      <c r="AM55" s="84"/>
      <c r="AN55" s="84"/>
      <c r="AO55" s="84"/>
      <c r="AP55" s="84"/>
    </row>
    <row r="56" spans="2:42" x14ac:dyDescent="0.25">
      <c r="B56" s="1"/>
      <c r="C56" s="1"/>
      <c r="D56" s="1"/>
      <c r="E56" s="1"/>
      <c r="F56" s="1"/>
      <c r="G56" s="1"/>
      <c r="H56" s="1"/>
      <c r="I56" s="1"/>
      <c r="J56" s="1"/>
      <c r="K56" s="1"/>
      <c r="L56" s="1"/>
      <c r="M56" s="1"/>
      <c r="N56" s="84"/>
      <c r="AM56" s="84"/>
      <c r="AN56" s="84"/>
      <c r="AO56" s="84"/>
      <c r="AP56" s="84"/>
    </row>
    <row r="57" spans="2:42" x14ac:dyDescent="0.25">
      <c r="B57" s="1"/>
      <c r="C57" s="1"/>
      <c r="D57" s="1"/>
      <c r="E57" s="1"/>
      <c r="F57" s="1"/>
      <c r="G57" s="1"/>
      <c r="H57" s="1"/>
      <c r="I57" s="1"/>
      <c r="J57" s="1"/>
      <c r="K57" s="1"/>
      <c r="L57" s="1"/>
      <c r="M57" s="1"/>
      <c r="N57" s="84"/>
      <c r="AM57" s="84"/>
      <c r="AN57" s="84"/>
      <c r="AO57" s="84"/>
      <c r="AP57" s="84"/>
    </row>
    <row r="58" spans="2:42" x14ac:dyDescent="0.25">
      <c r="B58" s="1"/>
      <c r="C58" s="1"/>
      <c r="D58" s="1"/>
      <c r="E58" s="1"/>
      <c r="F58" s="1"/>
      <c r="G58" s="1"/>
      <c r="H58" s="1"/>
      <c r="I58" s="1"/>
      <c r="J58" s="1"/>
      <c r="K58" s="1"/>
      <c r="L58" s="1"/>
      <c r="M58" s="1"/>
      <c r="N58" s="84"/>
      <c r="AM58" s="84"/>
      <c r="AN58" s="84"/>
      <c r="AO58" s="84"/>
      <c r="AP58" s="84"/>
    </row>
    <row r="59" spans="2:42" x14ac:dyDescent="0.25">
      <c r="B59" s="1"/>
      <c r="C59" s="1"/>
      <c r="D59" s="1"/>
      <c r="E59" s="1"/>
      <c r="F59" s="1"/>
      <c r="G59" s="1"/>
      <c r="H59" s="1"/>
      <c r="I59" s="1"/>
      <c r="J59" s="1"/>
      <c r="K59" s="1"/>
      <c r="L59" s="1"/>
      <c r="M59" s="1"/>
      <c r="N59" s="84"/>
      <c r="AM59" s="84"/>
      <c r="AN59" s="84"/>
      <c r="AO59" s="84"/>
      <c r="AP59" s="84"/>
    </row>
    <row r="60" spans="2:42" x14ac:dyDescent="0.25">
      <c r="B60" s="1"/>
      <c r="C60" s="1"/>
      <c r="D60" s="1"/>
      <c r="E60" s="1"/>
      <c r="F60" s="1"/>
      <c r="G60" s="1"/>
      <c r="H60" s="1"/>
      <c r="I60" s="1"/>
      <c r="J60" s="1"/>
      <c r="K60" s="1"/>
      <c r="L60" s="1"/>
      <c r="M60" s="1"/>
      <c r="N60" s="84"/>
      <c r="AM60" s="84"/>
      <c r="AN60" s="84"/>
      <c r="AO60" s="84"/>
      <c r="AP60" s="84"/>
    </row>
    <row r="61" spans="2:42" x14ac:dyDescent="0.25">
      <c r="B61" s="1"/>
      <c r="C61" s="1"/>
      <c r="D61" s="1"/>
      <c r="E61" s="1"/>
      <c r="F61" s="1"/>
      <c r="G61" s="1"/>
      <c r="H61" s="1"/>
      <c r="I61" s="1"/>
      <c r="J61" s="1"/>
      <c r="K61" s="1"/>
      <c r="L61" s="1"/>
      <c r="M61" s="1"/>
      <c r="N61" s="84"/>
      <c r="AM61" s="84"/>
      <c r="AN61" s="84"/>
      <c r="AO61" s="84"/>
      <c r="AP61" s="84"/>
    </row>
    <row r="62" spans="2:42" x14ac:dyDescent="0.25">
      <c r="B62" s="1"/>
      <c r="C62" s="1"/>
      <c r="D62" s="1"/>
      <c r="E62" s="1"/>
      <c r="F62" s="1"/>
      <c r="G62" s="1"/>
      <c r="H62" s="1"/>
      <c r="I62" s="1"/>
      <c r="J62" s="1"/>
      <c r="K62" s="1"/>
      <c r="L62" s="1"/>
      <c r="M62" s="1"/>
      <c r="N62" s="84"/>
      <c r="AM62" s="84"/>
      <c r="AN62" s="84"/>
      <c r="AO62" s="84"/>
      <c r="AP62" s="84"/>
    </row>
    <row r="63" spans="2:42" x14ac:dyDescent="0.25">
      <c r="B63" s="1"/>
      <c r="C63" s="1"/>
      <c r="D63" s="1"/>
      <c r="E63" s="1"/>
      <c r="F63" s="1"/>
      <c r="G63" s="1"/>
      <c r="H63" s="1"/>
      <c r="I63" s="1"/>
      <c r="J63" s="1"/>
      <c r="K63" s="1"/>
      <c r="L63" s="1"/>
      <c r="M63" s="1"/>
      <c r="N63" s="84"/>
      <c r="AM63" s="84"/>
      <c r="AN63" s="84"/>
      <c r="AO63" s="84"/>
      <c r="AP63" s="84"/>
    </row>
    <row r="64" spans="2:42" x14ac:dyDescent="0.25">
      <c r="B64" s="1"/>
      <c r="C64" s="1"/>
      <c r="D64" s="1"/>
      <c r="E64" s="1"/>
      <c r="F64" s="1"/>
      <c r="G64" s="1"/>
      <c r="H64" s="1"/>
      <c r="I64" s="1"/>
      <c r="J64" s="1"/>
      <c r="K64" s="1"/>
      <c r="L64" s="1"/>
      <c r="M64" s="1"/>
      <c r="N64" s="84"/>
      <c r="AM64" s="84"/>
      <c r="AN64" s="84"/>
      <c r="AO64" s="84"/>
      <c r="AP64" s="84"/>
    </row>
    <row r="65" spans="2:42" x14ac:dyDescent="0.25">
      <c r="B65" s="1"/>
      <c r="C65" s="1"/>
      <c r="D65" s="1"/>
      <c r="E65" s="1"/>
      <c r="F65" s="1"/>
      <c r="G65" s="1"/>
      <c r="H65" s="1"/>
      <c r="I65" s="1"/>
      <c r="J65" s="1"/>
      <c r="K65" s="1"/>
      <c r="L65" s="1"/>
      <c r="M65" s="1"/>
      <c r="N65" s="84"/>
      <c r="AM65" s="84"/>
      <c r="AN65" s="84"/>
      <c r="AO65" s="84"/>
      <c r="AP65" s="84"/>
    </row>
    <row r="66" spans="2:42" x14ac:dyDescent="0.25">
      <c r="B66" s="1"/>
      <c r="C66" s="1"/>
      <c r="D66" s="1"/>
      <c r="E66" s="1"/>
      <c r="F66" s="1"/>
      <c r="G66" s="1"/>
      <c r="H66" s="1"/>
      <c r="I66" s="1"/>
      <c r="J66" s="1"/>
      <c r="K66" s="1"/>
      <c r="L66" s="1"/>
      <c r="M66" s="1"/>
      <c r="N66" s="84"/>
      <c r="AM66" s="84"/>
      <c r="AN66" s="84"/>
      <c r="AO66" s="84"/>
      <c r="AP66" s="84"/>
    </row>
    <row r="67" spans="2:42" x14ac:dyDescent="0.25">
      <c r="B67" s="1"/>
      <c r="C67" s="1"/>
      <c r="D67" s="1"/>
      <c r="E67" s="1"/>
      <c r="F67" s="1"/>
      <c r="G67" s="1"/>
      <c r="H67" s="1"/>
      <c r="I67" s="1"/>
      <c r="J67" s="1"/>
      <c r="K67" s="1"/>
      <c r="L67" s="1"/>
      <c r="M67" s="1"/>
      <c r="N67" s="84"/>
      <c r="AM67" s="84"/>
      <c r="AN67" s="84"/>
      <c r="AO67" s="84"/>
      <c r="AP67" s="84"/>
    </row>
    <row r="68" spans="2:42" s="1" customFormat="1" x14ac:dyDescent="0.25"/>
    <row r="69" spans="2:42" s="1" customFormat="1" x14ac:dyDescent="0.25"/>
    <row r="70" spans="2:42" s="1" customFormat="1" x14ac:dyDescent="0.25"/>
    <row r="71" spans="2:42" s="1" customFormat="1" x14ac:dyDescent="0.25"/>
    <row r="72" spans="2:42" s="1" customFormat="1" x14ac:dyDescent="0.25"/>
    <row r="73" spans="2:42" s="1" customFormat="1" x14ac:dyDescent="0.25"/>
    <row r="74" spans="2:42" s="1" customFormat="1" x14ac:dyDescent="0.25"/>
    <row r="75" spans="2:42" s="1" customFormat="1" x14ac:dyDescent="0.25"/>
    <row r="76" spans="2:42" s="1" customFormat="1" x14ac:dyDescent="0.25"/>
    <row r="77" spans="2:42" s="1" customFormat="1" x14ac:dyDescent="0.25"/>
    <row r="78" spans="2:42" s="1" customFormat="1" x14ac:dyDescent="0.25"/>
    <row r="79" spans="2:42" s="1" customFormat="1" x14ac:dyDescent="0.25"/>
    <row r="80" spans="2:42"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1" customFormat="1" x14ac:dyDescent="0.25"/>
    <row r="1554" s="1" customFormat="1" x14ac:dyDescent="0.25"/>
    <row r="1555" s="1" customFormat="1" x14ac:dyDescent="0.25"/>
    <row r="1556" s="1" customFormat="1" x14ac:dyDescent="0.25"/>
    <row r="1557" s="1" customFormat="1" x14ac:dyDescent="0.25"/>
    <row r="1558" s="1" customFormat="1" x14ac:dyDescent="0.25"/>
    <row r="1559" s="1" customFormat="1" x14ac:dyDescent="0.25"/>
    <row r="1560" s="1" customFormat="1" x14ac:dyDescent="0.25"/>
    <row r="1561" s="1" customFormat="1" x14ac:dyDescent="0.25"/>
    <row r="1562" s="1" customFormat="1" x14ac:dyDescent="0.25"/>
    <row r="1563" s="1" customFormat="1" x14ac:dyDescent="0.25"/>
    <row r="1564" s="1" customFormat="1" x14ac:dyDescent="0.25"/>
    <row r="1565" s="1" customFormat="1" x14ac:dyDescent="0.25"/>
    <row r="1566" s="1" customFormat="1" x14ac:dyDescent="0.25"/>
    <row r="1567" s="1" customFormat="1" x14ac:dyDescent="0.25"/>
    <row r="1568" s="1" customFormat="1" x14ac:dyDescent="0.25"/>
    <row r="1569" s="1" customFormat="1" x14ac:dyDescent="0.25"/>
    <row r="1570" s="1" customFormat="1" x14ac:dyDescent="0.25"/>
    <row r="1571" s="1" customFormat="1" x14ac:dyDescent="0.25"/>
    <row r="1572" s="1" customFormat="1" x14ac:dyDescent="0.25"/>
    <row r="1573" s="1" customFormat="1" x14ac:dyDescent="0.25"/>
    <row r="1574" s="1" customFormat="1" x14ac:dyDescent="0.25"/>
    <row r="1575" s="1" customFormat="1" x14ac:dyDescent="0.25"/>
    <row r="1576" s="1" customFormat="1" x14ac:dyDescent="0.25"/>
    <row r="1577" s="1" customFormat="1" x14ac:dyDescent="0.25"/>
    <row r="1578" s="1" customFormat="1" x14ac:dyDescent="0.25"/>
    <row r="1579" s="1" customFormat="1" x14ac:dyDescent="0.25"/>
    <row r="1580" s="1" customFormat="1" x14ac:dyDescent="0.25"/>
    <row r="1581" s="1" customFormat="1" x14ac:dyDescent="0.25"/>
    <row r="1582" s="1" customFormat="1" x14ac:dyDescent="0.25"/>
    <row r="1583" s="1" customFormat="1" x14ac:dyDescent="0.25"/>
    <row r="1584" s="1" customFormat="1" x14ac:dyDescent="0.25"/>
    <row r="1585" s="1" customFormat="1" x14ac:dyDescent="0.25"/>
    <row r="1586" s="1" customFormat="1" x14ac:dyDescent="0.25"/>
    <row r="1587" s="1" customFormat="1" x14ac:dyDescent="0.25"/>
    <row r="1588" s="1" customFormat="1" x14ac:dyDescent="0.25"/>
    <row r="1589" s="1" customFormat="1" x14ac:dyDescent="0.25"/>
    <row r="1590" s="1" customFormat="1" x14ac:dyDescent="0.25"/>
    <row r="1591" s="1" customFormat="1" x14ac:dyDescent="0.25"/>
    <row r="1592" s="1" customFormat="1" x14ac:dyDescent="0.25"/>
    <row r="1593" s="1" customFormat="1" x14ac:dyDescent="0.25"/>
    <row r="1594" s="1" customFormat="1" x14ac:dyDescent="0.25"/>
    <row r="1595" s="1" customFormat="1" x14ac:dyDescent="0.25"/>
    <row r="1596" s="1" customFormat="1" x14ac:dyDescent="0.25"/>
    <row r="1597" s="1" customFormat="1" x14ac:dyDescent="0.25"/>
    <row r="1598" s="1" customFormat="1" x14ac:dyDescent="0.25"/>
    <row r="1599" s="1" customFormat="1" x14ac:dyDescent="0.25"/>
    <row r="1600" s="1" customFormat="1" x14ac:dyDescent="0.25"/>
    <row r="1601" s="1" customFormat="1" x14ac:dyDescent="0.25"/>
    <row r="1602" s="1" customFormat="1" x14ac:dyDescent="0.25"/>
    <row r="1603" s="1" customFormat="1" x14ac:dyDescent="0.25"/>
    <row r="1604" s="1" customFormat="1" x14ac:dyDescent="0.25"/>
    <row r="1605" s="1" customFormat="1" x14ac:dyDescent="0.25"/>
    <row r="1606" s="1" customFormat="1" x14ac:dyDescent="0.25"/>
    <row r="1607" s="1" customFormat="1" x14ac:dyDescent="0.25"/>
    <row r="1608" s="1" customFormat="1" x14ac:dyDescent="0.25"/>
    <row r="1609" s="1" customFormat="1" x14ac:dyDescent="0.25"/>
    <row r="1610" s="1" customFormat="1" x14ac:dyDescent="0.25"/>
    <row r="1611" s="1" customFormat="1" x14ac:dyDescent="0.25"/>
    <row r="1612" s="1" customFormat="1" x14ac:dyDescent="0.25"/>
    <row r="1613" s="1" customFormat="1" x14ac:dyDescent="0.25"/>
    <row r="1614" s="1" customFormat="1" x14ac:dyDescent="0.25"/>
    <row r="1615" s="1" customFormat="1" x14ac:dyDescent="0.25"/>
    <row r="1616" s="1" customFormat="1" x14ac:dyDescent="0.25"/>
    <row r="1617" s="1" customFormat="1" x14ac:dyDescent="0.25"/>
    <row r="1618" s="1" customFormat="1" x14ac:dyDescent="0.25"/>
    <row r="1619" s="1" customFormat="1" x14ac:dyDescent="0.25"/>
    <row r="1620" s="1" customFormat="1" x14ac:dyDescent="0.25"/>
    <row r="1621" s="1" customFormat="1" x14ac:dyDescent="0.25"/>
    <row r="1622" s="1" customFormat="1" x14ac:dyDescent="0.25"/>
    <row r="1623" s="1" customFormat="1" x14ac:dyDescent="0.25"/>
    <row r="1624" s="1" customFormat="1" x14ac:dyDescent="0.25"/>
    <row r="1625" s="1" customFormat="1" x14ac:dyDescent="0.25"/>
    <row r="1626" s="1" customFormat="1" x14ac:dyDescent="0.25"/>
    <row r="1627" s="1" customFormat="1" x14ac:dyDescent="0.25"/>
    <row r="1628" s="1" customFormat="1" x14ac:dyDescent="0.25"/>
    <row r="1629" s="1" customFormat="1" x14ac:dyDescent="0.25"/>
    <row r="1630" s="1" customFormat="1" x14ac:dyDescent="0.25"/>
    <row r="1631" s="1" customFormat="1" x14ac:dyDescent="0.25"/>
    <row r="1632" s="1" customFormat="1" x14ac:dyDescent="0.25"/>
    <row r="1633" s="1" customFormat="1" x14ac:dyDescent="0.25"/>
    <row r="1634" s="1" customFormat="1" x14ac:dyDescent="0.25"/>
    <row r="1635" s="1" customFormat="1" x14ac:dyDescent="0.25"/>
    <row r="1636" s="1" customFormat="1" x14ac:dyDescent="0.25"/>
    <row r="1637" s="1" customFormat="1" x14ac:dyDescent="0.25"/>
    <row r="1638" s="1" customFormat="1" x14ac:dyDescent="0.25"/>
    <row r="1639" s="1" customFormat="1" x14ac:dyDescent="0.25"/>
    <row r="1640" s="1" customFormat="1" x14ac:dyDescent="0.25"/>
    <row r="1641" s="1" customFormat="1" x14ac:dyDescent="0.25"/>
    <row r="1642" s="1" customFormat="1" x14ac:dyDescent="0.25"/>
    <row r="1643" s="1" customFormat="1" x14ac:dyDescent="0.25"/>
    <row r="1644" s="1" customFormat="1" x14ac:dyDescent="0.25"/>
    <row r="1645" s="1" customFormat="1" x14ac:dyDescent="0.25"/>
    <row r="1646" s="1" customFormat="1" x14ac:dyDescent="0.25"/>
    <row r="1647" s="1" customFormat="1" x14ac:dyDescent="0.25"/>
    <row r="1648" s="1" customFormat="1" x14ac:dyDescent="0.25"/>
    <row r="1649" s="1" customFormat="1" x14ac:dyDescent="0.25"/>
    <row r="1650" s="1" customFormat="1" x14ac:dyDescent="0.25"/>
    <row r="1651" s="1" customFormat="1" x14ac:dyDescent="0.25"/>
    <row r="1652" s="1" customFormat="1" x14ac:dyDescent="0.25"/>
    <row r="1653" s="1" customFormat="1" x14ac:dyDescent="0.25"/>
    <row r="1654" s="1" customFormat="1" x14ac:dyDescent="0.25"/>
    <row r="1655" s="1" customFormat="1" x14ac:dyDescent="0.25"/>
    <row r="1656" s="1" customFormat="1" x14ac:dyDescent="0.25"/>
    <row r="1657" s="1" customFormat="1" x14ac:dyDescent="0.25"/>
    <row r="1658" s="1" customFormat="1" x14ac:dyDescent="0.25"/>
    <row r="1659" s="1" customFormat="1" x14ac:dyDescent="0.25"/>
    <row r="1660" s="1" customFormat="1" x14ac:dyDescent="0.25"/>
    <row r="1661" s="1" customFormat="1" x14ac:dyDescent="0.25"/>
    <row r="1662" s="1" customFormat="1" x14ac:dyDescent="0.25"/>
    <row r="1663" s="1" customFormat="1" x14ac:dyDescent="0.25"/>
    <row r="1664" s="1" customFormat="1" x14ac:dyDescent="0.25"/>
    <row r="1665" s="1" customFormat="1" x14ac:dyDescent="0.25"/>
    <row r="1666" s="1" customFormat="1" x14ac:dyDescent="0.25"/>
    <row r="1667" s="1" customFormat="1" x14ac:dyDescent="0.25"/>
    <row r="1668" s="1" customFormat="1" x14ac:dyDescent="0.25"/>
    <row r="1669" s="1" customFormat="1" x14ac:dyDescent="0.25"/>
    <row r="1670" s="1" customFormat="1" x14ac:dyDescent="0.25"/>
    <row r="1671" s="1" customFormat="1" x14ac:dyDescent="0.25"/>
    <row r="1672" s="1" customFormat="1" x14ac:dyDescent="0.25"/>
    <row r="1673" s="1" customFormat="1" x14ac:dyDescent="0.25"/>
    <row r="1674" s="1" customFormat="1" x14ac:dyDescent="0.25"/>
    <row r="1675" s="1" customFormat="1" x14ac:dyDescent="0.25"/>
    <row r="1676" s="1" customFormat="1" x14ac:dyDescent="0.25"/>
    <row r="1677" s="1" customFormat="1" x14ac:dyDescent="0.25"/>
    <row r="1678" s="1" customFormat="1" x14ac:dyDescent="0.25"/>
    <row r="1679" s="1" customFormat="1" x14ac:dyDescent="0.25"/>
    <row r="1680" s="1" customFormat="1" x14ac:dyDescent="0.25"/>
    <row r="1681" s="1" customFormat="1" x14ac:dyDescent="0.25"/>
    <row r="1682" s="1" customFormat="1" x14ac:dyDescent="0.25"/>
    <row r="1683" s="1" customFormat="1" x14ac:dyDescent="0.25"/>
    <row r="1684" s="1" customFormat="1" x14ac:dyDescent="0.25"/>
    <row r="1685" s="1" customFormat="1" x14ac:dyDescent="0.25"/>
    <row r="1686" s="1" customFormat="1" x14ac:dyDescent="0.25"/>
    <row r="1687" s="1" customFormat="1" x14ac:dyDescent="0.25"/>
    <row r="1688" s="1" customFormat="1" x14ac:dyDescent="0.25"/>
    <row r="1689" s="1" customFormat="1" x14ac:dyDescent="0.25"/>
    <row r="1690" s="1" customFormat="1" x14ac:dyDescent="0.25"/>
    <row r="1691" s="1" customFormat="1" x14ac:dyDescent="0.25"/>
    <row r="1692" s="1" customFormat="1" x14ac:dyDescent="0.25"/>
    <row r="1693" s="1" customFormat="1" x14ac:dyDescent="0.25"/>
    <row r="1694" s="1" customFormat="1" x14ac:dyDescent="0.25"/>
    <row r="1695" s="1" customFormat="1" x14ac:dyDescent="0.25"/>
    <row r="1696" s="1" customFormat="1" x14ac:dyDescent="0.25"/>
    <row r="1697" s="1" customFormat="1" x14ac:dyDescent="0.25"/>
    <row r="1698" s="1" customFormat="1" x14ac:dyDescent="0.25"/>
    <row r="1699" s="1" customFormat="1" x14ac:dyDescent="0.25"/>
    <row r="1700" s="1" customFormat="1" x14ac:dyDescent="0.25"/>
    <row r="1701" s="1" customFormat="1" x14ac:dyDescent="0.25"/>
    <row r="1702" s="1" customFormat="1" x14ac:dyDescent="0.25"/>
    <row r="1703" s="1" customFormat="1" x14ac:dyDescent="0.25"/>
    <row r="1704" s="1" customFormat="1" x14ac:dyDescent="0.25"/>
    <row r="1705" s="1" customFormat="1" x14ac:dyDescent="0.25"/>
    <row r="1706" s="1" customFormat="1" x14ac:dyDescent="0.25"/>
    <row r="1707" s="1" customFormat="1" x14ac:dyDescent="0.25"/>
    <row r="1708" s="1" customFormat="1" x14ac:dyDescent="0.25"/>
    <row r="1709" s="1" customFormat="1" x14ac:dyDescent="0.25"/>
    <row r="1710" s="1" customFormat="1" x14ac:dyDescent="0.25"/>
    <row r="1711" s="1" customFormat="1" x14ac:dyDescent="0.25"/>
    <row r="1712" s="1" customFormat="1" x14ac:dyDescent="0.25"/>
    <row r="1713" s="1" customFormat="1" x14ac:dyDescent="0.25"/>
    <row r="1714" s="1" customFormat="1" x14ac:dyDescent="0.25"/>
    <row r="1715" s="1" customFormat="1" x14ac:dyDescent="0.25"/>
    <row r="1716" s="1" customFormat="1" x14ac:dyDescent="0.25"/>
    <row r="1717" s="1" customFormat="1" x14ac:dyDescent="0.25"/>
    <row r="1718" s="1" customFormat="1" x14ac:dyDescent="0.25"/>
    <row r="1719" s="1" customFormat="1" x14ac:dyDescent="0.25"/>
    <row r="1720" s="1" customFormat="1" x14ac:dyDescent="0.25"/>
    <row r="1721" s="1" customFormat="1" x14ac:dyDescent="0.25"/>
    <row r="1722" s="1" customFormat="1" x14ac:dyDescent="0.25"/>
    <row r="1723" s="1" customFormat="1" x14ac:dyDescent="0.25"/>
    <row r="1724" s="1" customFormat="1" x14ac:dyDescent="0.25"/>
    <row r="1725" s="1" customFormat="1" x14ac:dyDescent="0.25"/>
    <row r="1726" s="1" customFormat="1" x14ac:dyDescent="0.25"/>
    <row r="1727" s="1" customFormat="1" x14ac:dyDescent="0.25"/>
    <row r="1728" s="1" customFormat="1" x14ac:dyDescent="0.25"/>
    <row r="1729" s="1" customFormat="1" x14ac:dyDescent="0.25"/>
    <row r="1730" s="1" customFormat="1" x14ac:dyDescent="0.25"/>
    <row r="1731" s="1" customFormat="1" x14ac:dyDescent="0.25"/>
    <row r="1732" s="1" customFormat="1" x14ac:dyDescent="0.25"/>
    <row r="1733" s="1" customFormat="1" x14ac:dyDescent="0.25"/>
    <row r="1734" s="1" customFormat="1" x14ac:dyDescent="0.25"/>
    <row r="1735" s="1" customFormat="1" x14ac:dyDescent="0.25"/>
    <row r="1736" s="1" customFormat="1" x14ac:dyDescent="0.25"/>
    <row r="1737" s="1" customFormat="1" x14ac:dyDescent="0.25"/>
    <row r="1738" s="1" customFormat="1" x14ac:dyDescent="0.25"/>
    <row r="1739" s="1" customFormat="1" x14ac:dyDescent="0.25"/>
    <row r="1740" s="1" customFormat="1" x14ac:dyDescent="0.25"/>
    <row r="1741" s="1" customFormat="1" x14ac:dyDescent="0.25"/>
    <row r="1742" s="1" customFormat="1" x14ac:dyDescent="0.25"/>
    <row r="1743" s="1" customFormat="1" x14ac:dyDescent="0.25"/>
    <row r="1744" s="1" customFormat="1" x14ac:dyDescent="0.25"/>
    <row r="1745" s="1" customFormat="1" x14ac:dyDescent="0.25"/>
    <row r="1746" s="1" customFormat="1" x14ac:dyDescent="0.25"/>
    <row r="1747" s="1" customFormat="1" x14ac:dyDescent="0.25"/>
    <row r="1748" s="1" customFormat="1" x14ac:dyDescent="0.25"/>
    <row r="1749" s="1" customFormat="1" x14ac:dyDescent="0.25"/>
    <row r="1750" s="1" customFormat="1" x14ac:dyDescent="0.25"/>
    <row r="1751" s="1" customFormat="1" x14ac:dyDescent="0.25"/>
    <row r="1752" s="1" customFormat="1" x14ac:dyDescent="0.25"/>
    <row r="1753" s="1" customFormat="1" x14ac:dyDescent="0.25"/>
    <row r="1754" s="1" customFormat="1" x14ac:dyDescent="0.25"/>
    <row r="1755" s="1" customFormat="1" x14ac:dyDescent="0.25"/>
    <row r="1756" s="1" customFormat="1" x14ac:dyDescent="0.25"/>
    <row r="1757" s="1" customFormat="1" x14ac:dyDescent="0.25"/>
    <row r="1758" s="1" customFormat="1" x14ac:dyDescent="0.25"/>
    <row r="1759" s="1" customFormat="1" x14ac:dyDescent="0.25"/>
    <row r="1760" s="1" customFormat="1" x14ac:dyDescent="0.25"/>
    <row r="1761" s="1" customFormat="1" x14ac:dyDescent="0.25"/>
    <row r="1762" s="1" customFormat="1" x14ac:dyDescent="0.25"/>
    <row r="1763" s="1" customFormat="1" x14ac:dyDescent="0.25"/>
    <row r="1764" s="1" customFormat="1" x14ac:dyDescent="0.25"/>
    <row r="1765" s="1" customFormat="1" x14ac:dyDescent="0.25"/>
    <row r="1766" s="1" customFormat="1" x14ac:dyDescent="0.25"/>
    <row r="1767" s="1" customFormat="1" x14ac:dyDescent="0.25"/>
    <row r="1768" s="1" customFormat="1" x14ac:dyDescent="0.25"/>
    <row r="1769" s="1" customFormat="1" x14ac:dyDescent="0.25"/>
    <row r="1770" s="1" customFormat="1" x14ac:dyDescent="0.25"/>
    <row r="1771" s="1" customFormat="1" x14ac:dyDescent="0.25"/>
    <row r="1772" s="1" customFormat="1" x14ac:dyDescent="0.25"/>
    <row r="1773" s="1" customFormat="1" x14ac:dyDescent="0.25"/>
    <row r="1774" s="1" customFormat="1" x14ac:dyDescent="0.25"/>
    <row r="1775" s="1" customFormat="1" x14ac:dyDescent="0.25"/>
    <row r="1776" s="1" customFormat="1" x14ac:dyDescent="0.25"/>
    <row r="1777" s="1" customFormat="1" x14ac:dyDescent="0.25"/>
    <row r="1778" s="1" customFormat="1" x14ac:dyDescent="0.25"/>
    <row r="1779" s="1" customFormat="1" x14ac:dyDescent="0.25"/>
    <row r="1780" s="1" customFormat="1" x14ac:dyDescent="0.25"/>
    <row r="1781" s="1" customFormat="1" x14ac:dyDescent="0.25"/>
    <row r="1782" s="1" customFormat="1" x14ac:dyDescent="0.25"/>
    <row r="1783" s="1" customFormat="1" x14ac:dyDescent="0.25"/>
    <row r="1784" s="1" customFormat="1" x14ac:dyDescent="0.25"/>
    <row r="1785" s="1" customFormat="1" x14ac:dyDescent="0.25"/>
    <row r="1786" s="1" customFormat="1" x14ac:dyDescent="0.25"/>
    <row r="1787" s="1" customFormat="1" x14ac:dyDescent="0.25"/>
    <row r="1788" s="1" customFormat="1" x14ac:dyDescent="0.25"/>
    <row r="1789" s="1" customFormat="1" x14ac:dyDescent="0.25"/>
    <row r="1790" s="1" customFormat="1" x14ac:dyDescent="0.25"/>
    <row r="1791" s="1" customFormat="1" x14ac:dyDescent="0.25"/>
    <row r="1792" s="1" customFormat="1" x14ac:dyDescent="0.25"/>
    <row r="1793" s="1" customFormat="1" x14ac:dyDescent="0.25"/>
    <row r="1794" s="1" customFormat="1" x14ac:dyDescent="0.25"/>
    <row r="1795" s="1" customFormat="1" x14ac:dyDescent="0.25"/>
    <row r="1796" s="1" customFormat="1" x14ac:dyDescent="0.25"/>
    <row r="1797" s="1" customFormat="1" x14ac:dyDescent="0.25"/>
    <row r="1798" s="1" customFormat="1" x14ac:dyDescent="0.25"/>
    <row r="1799" s="1" customFormat="1" x14ac:dyDescent="0.25"/>
    <row r="1800" s="1" customFormat="1" x14ac:dyDescent="0.25"/>
    <row r="1801" s="1" customFormat="1" x14ac:dyDescent="0.25"/>
    <row r="1802" s="1" customFormat="1" x14ac:dyDescent="0.25"/>
    <row r="1803" s="1" customFormat="1" x14ac:dyDescent="0.25"/>
    <row r="1804" s="1" customFormat="1" x14ac:dyDescent="0.25"/>
    <row r="1805" s="1" customFormat="1" x14ac:dyDescent="0.25"/>
    <row r="1806" s="1" customFormat="1" x14ac:dyDescent="0.25"/>
    <row r="1807" s="1" customFormat="1" x14ac:dyDescent="0.25"/>
    <row r="1808" s="1" customFormat="1" x14ac:dyDescent="0.25"/>
    <row r="1809" s="1" customFormat="1" x14ac:dyDescent="0.25"/>
    <row r="1810" s="1" customFormat="1" x14ac:dyDescent="0.25"/>
    <row r="1811" s="1" customFormat="1" x14ac:dyDescent="0.25"/>
    <row r="1812" s="1" customFormat="1" x14ac:dyDescent="0.25"/>
    <row r="1813" s="1" customFormat="1" x14ac:dyDescent="0.25"/>
    <row r="1814" s="1" customFormat="1" x14ac:dyDescent="0.25"/>
    <row r="1815" s="1" customFormat="1" x14ac:dyDescent="0.25"/>
    <row r="1816" s="1" customFormat="1" x14ac:dyDescent="0.25"/>
    <row r="1817" s="1" customFormat="1" x14ac:dyDescent="0.25"/>
    <row r="1818" s="1" customFormat="1" x14ac:dyDescent="0.25"/>
    <row r="1819" s="1" customFormat="1" x14ac:dyDescent="0.25"/>
    <row r="1820" s="1" customFormat="1" x14ac:dyDescent="0.25"/>
    <row r="1821" s="1" customFormat="1" x14ac:dyDescent="0.25"/>
    <row r="1822" s="1" customFormat="1" x14ac:dyDescent="0.25"/>
    <row r="1823" s="1" customFormat="1" x14ac:dyDescent="0.25"/>
    <row r="1824" s="1" customFormat="1" x14ac:dyDescent="0.25"/>
    <row r="1825" s="1" customFormat="1" x14ac:dyDescent="0.25"/>
    <row r="1826" s="1" customFormat="1" x14ac:dyDescent="0.25"/>
    <row r="1827" s="1" customFormat="1" x14ac:dyDescent="0.25"/>
    <row r="1828" s="1" customFormat="1" x14ac:dyDescent="0.25"/>
    <row r="1829" s="1" customFormat="1" x14ac:dyDescent="0.25"/>
    <row r="1830" s="1" customFormat="1" x14ac:dyDescent="0.25"/>
    <row r="1831" s="1" customFormat="1" x14ac:dyDescent="0.25"/>
    <row r="1832" s="1" customFormat="1" x14ac:dyDescent="0.25"/>
    <row r="1833" s="1" customFormat="1" x14ac:dyDescent="0.25"/>
    <row r="1834" s="1" customFormat="1" x14ac:dyDescent="0.25"/>
    <row r="1835" s="1" customFormat="1" x14ac:dyDescent="0.25"/>
    <row r="1836" s="1" customFormat="1" x14ac:dyDescent="0.25"/>
    <row r="1837" s="1" customFormat="1" x14ac:dyDescent="0.25"/>
    <row r="1838" s="1" customFormat="1" x14ac:dyDescent="0.25"/>
    <row r="1839" s="1" customFormat="1" x14ac:dyDescent="0.25"/>
    <row r="1840" s="1" customFormat="1" x14ac:dyDescent="0.25"/>
    <row r="1841" s="1" customFormat="1" x14ac:dyDescent="0.25"/>
    <row r="1842" s="1" customFormat="1" x14ac:dyDescent="0.25"/>
    <row r="1843" s="1" customFormat="1" x14ac:dyDescent="0.25"/>
    <row r="1844" s="1" customFormat="1" x14ac:dyDescent="0.25"/>
    <row r="1845" s="1" customFormat="1" x14ac:dyDescent="0.25"/>
    <row r="1846" s="1" customFormat="1" x14ac:dyDescent="0.25"/>
    <row r="1847" s="1" customFormat="1" x14ac:dyDescent="0.25"/>
    <row r="1848" s="1" customFormat="1" x14ac:dyDescent="0.25"/>
    <row r="1849" s="1" customFormat="1" x14ac:dyDescent="0.25"/>
    <row r="1850" s="1" customFormat="1" x14ac:dyDescent="0.25"/>
    <row r="1851" s="1" customFormat="1" x14ac:dyDescent="0.25"/>
    <row r="1852" s="1" customFormat="1" x14ac:dyDescent="0.25"/>
    <row r="1853" s="1" customFormat="1" x14ac:dyDescent="0.25"/>
    <row r="1854" s="1" customFormat="1" x14ac:dyDescent="0.25"/>
    <row r="1855" s="1" customFormat="1" x14ac:dyDescent="0.25"/>
    <row r="1856" s="1" customFormat="1" x14ac:dyDescent="0.25"/>
    <row r="1857" s="1" customFormat="1" x14ac:dyDescent="0.25"/>
    <row r="1858" s="1" customFormat="1" x14ac:dyDescent="0.25"/>
    <row r="1859" s="1" customFormat="1" x14ac:dyDescent="0.25"/>
    <row r="1860" s="1" customFormat="1" x14ac:dyDescent="0.25"/>
    <row r="1861" s="1" customFormat="1" x14ac:dyDescent="0.25"/>
    <row r="1862" s="1" customFormat="1" x14ac:dyDescent="0.25"/>
    <row r="1863" s="1" customFormat="1" x14ac:dyDescent="0.25"/>
    <row r="1864" s="1" customFormat="1" x14ac:dyDescent="0.25"/>
    <row r="1865" s="1" customFormat="1" x14ac:dyDescent="0.25"/>
    <row r="1866" s="1" customFormat="1" x14ac:dyDescent="0.25"/>
    <row r="1867" s="1" customFormat="1" x14ac:dyDescent="0.25"/>
    <row r="1868" s="1" customFormat="1" x14ac:dyDescent="0.25"/>
    <row r="1869" s="1" customFormat="1" x14ac:dyDescent="0.25"/>
    <row r="1870" s="1" customFormat="1" x14ac:dyDescent="0.25"/>
    <row r="1871" s="1" customFormat="1" x14ac:dyDescent="0.25"/>
    <row r="1872" s="1" customFormat="1" x14ac:dyDescent="0.25"/>
    <row r="1873" s="1" customFormat="1" x14ac:dyDescent="0.25"/>
    <row r="1874" s="1" customFormat="1" x14ac:dyDescent="0.25"/>
    <row r="1875" s="1" customFormat="1" x14ac:dyDescent="0.25"/>
    <row r="1876" s="1" customFormat="1" x14ac:dyDescent="0.25"/>
    <row r="1877" s="1" customFormat="1" x14ac:dyDescent="0.25"/>
    <row r="1878" s="1" customFormat="1" x14ac:dyDescent="0.25"/>
    <row r="1879" s="1" customFormat="1" x14ac:dyDescent="0.25"/>
    <row r="1880" s="1" customFormat="1" x14ac:dyDescent="0.25"/>
    <row r="1881" s="1" customFormat="1" x14ac:dyDescent="0.25"/>
    <row r="1882" s="1" customFormat="1" x14ac:dyDescent="0.25"/>
    <row r="1883" s="1" customFormat="1" x14ac:dyDescent="0.25"/>
    <row r="1884" s="1" customFormat="1" x14ac:dyDescent="0.25"/>
    <row r="1885" s="1" customFormat="1" x14ac:dyDescent="0.25"/>
    <row r="1886" s="1" customFormat="1" x14ac:dyDescent="0.25"/>
    <row r="1887" s="1" customFormat="1" x14ac:dyDescent="0.25"/>
    <row r="1888" s="1" customFormat="1" x14ac:dyDescent="0.25"/>
    <row r="1889" s="1" customFormat="1" x14ac:dyDescent="0.25"/>
    <row r="1890" s="1" customFormat="1" x14ac:dyDescent="0.25"/>
    <row r="1891" s="1" customFormat="1" x14ac:dyDescent="0.25"/>
    <row r="1892" s="1" customFormat="1" x14ac:dyDescent="0.25"/>
    <row r="1893" s="1" customFormat="1" x14ac:dyDescent="0.25"/>
    <row r="1894" s="1" customFormat="1" x14ac:dyDescent="0.25"/>
    <row r="1895" s="1" customFormat="1" x14ac:dyDescent="0.25"/>
    <row r="1896" s="1" customFormat="1" x14ac:dyDescent="0.25"/>
    <row r="1897" s="1" customFormat="1" x14ac:dyDescent="0.25"/>
    <row r="1898" s="1" customFormat="1" x14ac:dyDescent="0.25"/>
    <row r="1899" s="1" customFormat="1" x14ac:dyDescent="0.25"/>
    <row r="1900" s="1" customFormat="1" x14ac:dyDescent="0.25"/>
    <row r="1901" s="1" customFormat="1" x14ac:dyDescent="0.25"/>
    <row r="1902" s="1" customFormat="1" x14ac:dyDescent="0.25"/>
    <row r="1903" s="1" customFormat="1" x14ac:dyDescent="0.25"/>
    <row r="1904" s="1" customFormat="1" x14ac:dyDescent="0.25"/>
    <row r="1905" s="1" customFormat="1" x14ac:dyDescent="0.25"/>
    <row r="1906" s="1" customFormat="1" x14ac:dyDescent="0.25"/>
    <row r="1907" s="1" customFormat="1" x14ac:dyDescent="0.25"/>
    <row r="1908" s="1" customFormat="1" x14ac:dyDescent="0.25"/>
    <row r="1909" s="1" customFormat="1" x14ac:dyDescent="0.25"/>
    <row r="1910" s="1" customFormat="1" x14ac:dyDescent="0.25"/>
    <row r="1911" s="1" customFormat="1" x14ac:dyDescent="0.25"/>
    <row r="1912" s="1" customFormat="1" x14ac:dyDescent="0.25"/>
    <row r="1913" s="1" customFormat="1" x14ac:dyDescent="0.25"/>
    <row r="1914" s="1" customFormat="1" x14ac:dyDescent="0.25"/>
    <row r="1915" s="1" customFormat="1" x14ac:dyDescent="0.25"/>
    <row r="1916" s="1" customFormat="1" x14ac:dyDescent="0.25"/>
    <row r="1917" s="1" customFormat="1" x14ac:dyDescent="0.25"/>
    <row r="1918" s="1" customFormat="1" x14ac:dyDescent="0.25"/>
    <row r="1919" s="1" customFormat="1" x14ac:dyDescent="0.25"/>
    <row r="1920" s="1" customFormat="1" x14ac:dyDescent="0.25"/>
    <row r="1921" s="1" customFormat="1" x14ac:dyDescent="0.25"/>
    <row r="1922" s="1" customFormat="1" x14ac:dyDescent="0.25"/>
    <row r="1923" s="1" customFormat="1" x14ac:dyDescent="0.25"/>
    <row r="1924" s="1" customFormat="1" x14ac:dyDescent="0.25"/>
    <row r="1925" s="1" customFormat="1" x14ac:dyDescent="0.25"/>
    <row r="1926" s="1" customFormat="1" x14ac:dyDescent="0.25"/>
    <row r="1927" s="1" customFormat="1" x14ac:dyDescent="0.25"/>
    <row r="1928" s="1" customFormat="1" x14ac:dyDescent="0.25"/>
    <row r="1929" s="1" customFormat="1" x14ac:dyDescent="0.25"/>
    <row r="1930" s="1" customFormat="1" x14ac:dyDescent="0.25"/>
    <row r="1931" s="1" customFormat="1" x14ac:dyDescent="0.25"/>
    <row r="1932" s="1" customFormat="1" x14ac:dyDescent="0.25"/>
    <row r="1933" s="1" customFormat="1" x14ac:dyDescent="0.25"/>
    <row r="1934" s="1" customFormat="1" x14ac:dyDescent="0.25"/>
    <row r="1935" s="1" customFormat="1" x14ac:dyDescent="0.25"/>
    <row r="1936" s="1" customFormat="1" x14ac:dyDescent="0.25"/>
    <row r="1937" s="1" customFormat="1" x14ac:dyDescent="0.25"/>
    <row r="1938" s="1" customFormat="1" x14ac:dyDescent="0.25"/>
    <row r="1939" s="1" customFormat="1" x14ac:dyDescent="0.25"/>
    <row r="1940" s="1" customFormat="1" x14ac:dyDescent="0.25"/>
    <row r="1941" s="1" customFormat="1" x14ac:dyDescent="0.25"/>
    <row r="1942" s="1" customFormat="1" x14ac:dyDescent="0.25"/>
    <row r="1943" s="1" customFormat="1" x14ac:dyDescent="0.25"/>
    <row r="1944" s="1" customFormat="1" x14ac:dyDescent="0.25"/>
    <row r="1945" s="1" customFormat="1" x14ac:dyDescent="0.25"/>
    <row r="1946" s="1" customFormat="1" x14ac:dyDescent="0.25"/>
    <row r="1947" s="1" customFormat="1" x14ac:dyDescent="0.25"/>
    <row r="1948" s="1" customFormat="1" x14ac:dyDescent="0.25"/>
    <row r="1949" s="1" customFormat="1" x14ac:dyDescent="0.25"/>
    <row r="1950" s="1" customFormat="1" x14ac:dyDescent="0.25"/>
    <row r="1951" s="1" customFormat="1" x14ac:dyDescent="0.25"/>
    <row r="1952" s="1" customFormat="1" x14ac:dyDescent="0.25"/>
    <row r="1953" s="1" customFormat="1" x14ac:dyDescent="0.25"/>
    <row r="1954" s="1" customFormat="1" x14ac:dyDescent="0.25"/>
    <row r="1955" s="1" customFormat="1" x14ac:dyDescent="0.25"/>
    <row r="1956" s="1" customFormat="1" x14ac:dyDescent="0.25"/>
    <row r="1957" s="1" customFormat="1" x14ac:dyDescent="0.25"/>
    <row r="1958" s="1" customFormat="1" x14ac:dyDescent="0.25"/>
    <row r="1959" s="1" customFormat="1" x14ac:dyDescent="0.25"/>
    <row r="1960" s="1" customFormat="1" x14ac:dyDescent="0.25"/>
    <row r="1961" s="1" customFormat="1" x14ac:dyDescent="0.25"/>
    <row r="1962" s="1" customFormat="1" x14ac:dyDescent="0.25"/>
    <row r="1963" s="1" customFormat="1" x14ac:dyDescent="0.25"/>
    <row r="1964" s="1" customFormat="1" x14ac:dyDescent="0.25"/>
    <row r="1965" s="1" customFormat="1" x14ac:dyDescent="0.25"/>
    <row r="1966" s="1" customFormat="1" x14ac:dyDescent="0.25"/>
    <row r="1967" s="1" customFormat="1" x14ac:dyDescent="0.25"/>
    <row r="1968" s="1" customFormat="1" x14ac:dyDescent="0.25"/>
    <row r="1969" s="1" customFormat="1" x14ac:dyDescent="0.25"/>
    <row r="1970" s="1" customFormat="1" x14ac:dyDescent="0.25"/>
    <row r="1971" s="1" customFormat="1" x14ac:dyDescent="0.25"/>
    <row r="1972" s="1" customFormat="1" x14ac:dyDescent="0.25"/>
    <row r="1973" s="1" customFormat="1" x14ac:dyDescent="0.25"/>
    <row r="1974" s="1" customFormat="1" x14ac:dyDescent="0.25"/>
    <row r="1975" s="1" customFormat="1" x14ac:dyDescent="0.25"/>
    <row r="1976" s="1" customFormat="1" x14ac:dyDescent="0.25"/>
    <row r="1977" s="1" customFormat="1" x14ac:dyDescent="0.25"/>
    <row r="1978" s="1" customFormat="1" x14ac:dyDescent="0.25"/>
    <row r="1979" s="1" customFormat="1" x14ac:dyDescent="0.25"/>
    <row r="1980" s="1" customFormat="1" x14ac:dyDescent="0.25"/>
    <row r="1981" s="1" customFormat="1" x14ac:dyDescent="0.25"/>
    <row r="1982" s="1" customFormat="1" x14ac:dyDescent="0.25"/>
    <row r="1983" s="1" customFormat="1" x14ac:dyDescent="0.25"/>
    <row r="1984" s="1" customFormat="1" x14ac:dyDescent="0.25"/>
    <row r="1985" s="1" customFormat="1" x14ac:dyDescent="0.25"/>
    <row r="1986" s="1" customFormat="1" x14ac:dyDescent="0.25"/>
    <row r="1987" s="1" customFormat="1" x14ac:dyDescent="0.25"/>
    <row r="1988" s="1" customFormat="1" x14ac:dyDescent="0.25"/>
    <row r="1989" s="1" customFormat="1" x14ac:dyDescent="0.25"/>
    <row r="1990" s="1" customFormat="1" x14ac:dyDescent="0.25"/>
    <row r="1991" s="1" customFormat="1" x14ac:dyDescent="0.25"/>
    <row r="1992" s="1" customFormat="1" x14ac:dyDescent="0.25"/>
    <row r="1993" s="1" customFormat="1" x14ac:dyDescent="0.25"/>
    <row r="1994" s="1" customFormat="1" x14ac:dyDescent="0.25"/>
    <row r="1995" s="1" customFormat="1" x14ac:dyDescent="0.25"/>
    <row r="1996" s="1" customFormat="1" x14ac:dyDescent="0.25"/>
    <row r="1997" s="1" customFormat="1" x14ac:dyDescent="0.25"/>
    <row r="1998" s="1" customFormat="1" x14ac:dyDescent="0.25"/>
    <row r="1999" s="1" customFormat="1" x14ac:dyDescent="0.25"/>
    <row r="2000" s="1" customFormat="1" x14ac:dyDescent="0.25"/>
    <row r="2001" s="1" customFormat="1" x14ac:dyDescent="0.25"/>
    <row r="2002" s="1" customFormat="1" x14ac:dyDescent="0.25"/>
    <row r="2003" s="1" customFormat="1" x14ac:dyDescent="0.25"/>
    <row r="2004" s="1" customFormat="1" x14ac:dyDescent="0.25"/>
    <row r="2005" s="1" customFormat="1" x14ac:dyDescent="0.25"/>
    <row r="2006" s="1" customFormat="1" x14ac:dyDescent="0.25"/>
    <row r="2007" s="1" customFormat="1" x14ac:dyDescent="0.25"/>
    <row r="2008" s="1" customFormat="1" x14ac:dyDescent="0.25"/>
    <row r="2009" s="1" customFormat="1" x14ac:dyDescent="0.25"/>
    <row r="2010" s="1" customFormat="1" x14ac:dyDescent="0.25"/>
    <row r="2011" s="1" customFormat="1" x14ac:dyDescent="0.25"/>
    <row r="2012" s="1" customFormat="1" x14ac:dyDescent="0.25"/>
    <row r="2013" s="1" customFormat="1" x14ac:dyDescent="0.25"/>
    <row r="2014" s="1" customFormat="1" x14ac:dyDescent="0.25"/>
    <row r="2015" s="1" customFormat="1" x14ac:dyDescent="0.25"/>
    <row r="2016" s="1" customFormat="1" x14ac:dyDescent="0.25"/>
    <row r="2017" s="1" customFormat="1" x14ac:dyDescent="0.25"/>
    <row r="2018" s="1" customFormat="1" x14ac:dyDescent="0.25"/>
    <row r="2019" s="1" customFormat="1" x14ac:dyDescent="0.25"/>
    <row r="2020" s="1" customFormat="1" x14ac:dyDescent="0.25"/>
    <row r="2021" s="1" customFormat="1" x14ac:dyDescent="0.25"/>
    <row r="2022" s="1" customFormat="1" x14ac:dyDescent="0.25"/>
    <row r="2023" s="1" customFormat="1" x14ac:dyDescent="0.25"/>
    <row r="2024" s="1" customFormat="1" x14ac:dyDescent="0.25"/>
    <row r="2025" s="1" customFormat="1" x14ac:dyDescent="0.25"/>
    <row r="2026" s="1" customFormat="1" x14ac:dyDescent="0.25"/>
    <row r="2027" s="1" customFormat="1" x14ac:dyDescent="0.25"/>
    <row r="2028" s="1" customFormat="1" x14ac:dyDescent="0.25"/>
    <row r="2029" s="1" customFormat="1" x14ac:dyDescent="0.25"/>
    <row r="2030" s="1" customFormat="1" x14ac:dyDescent="0.25"/>
    <row r="2031" s="1" customFormat="1" x14ac:dyDescent="0.25"/>
    <row r="2032" s="1" customFormat="1" x14ac:dyDescent="0.25"/>
    <row r="2033" s="1" customFormat="1" x14ac:dyDescent="0.25"/>
    <row r="2034" s="1" customFormat="1" x14ac:dyDescent="0.25"/>
    <row r="2035" s="1" customFormat="1" x14ac:dyDescent="0.25"/>
    <row r="2036" s="1" customFormat="1" x14ac:dyDescent="0.25"/>
    <row r="2037" s="1" customFormat="1" x14ac:dyDescent="0.25"/>
    <row r="2038" s="1" customFormat="1" x14ac:dyDescent="0.25"/>
    <row r="2039" s="1" customFormat="1" x14ac:dyDescent="0.25"/>
    <row r="2040" s="1" customFormat="1" x14ac:dyDescent="0.25"/>
    <row r="2041" s="1" customFormat="1" x14ac:dyDescent="0.25"/>
    <row r="2042" s="1" customFormat="1" x14ac:dyDescent="0.25"/>
    <row r="2043" s="1" customFormat="1" x14ac:dyDescent="0.25"/>
    <row r="2044" s="1" customFormat="1" x14ac:dyDescent="0.25"/>
    <row r="2045" s="1" customFormat="1" x14ac:dyDescent="0.25"/>
    <row r="2046" s="1" customFormat="1" x14ac:dyDescent="0.25"/>
    <row r="2047" s="1" customFormat="1" x14ac:dyDescent="0.25"/>
    <row r="2048" s="1" customFormat="1" x14ac:dyDescent="0.25"/>
    <row r="2049" s="1" customFormat="1" x14ac:dyDescent="0.25"/>
    <row r="2050" s="1" customFormat="1" x14ac:dyDescent="0.25"/>
    <row r="2051" s="1" customFormat="1" x14ac:dyDescent="0.25"/>
    <row r="2052" s="1" customFormat="1" x14ac:dyDescent="0.25"/>
    <row r="2053" s="1" customFormat="1" x14ac:dyDescent="0.25"/>
    <row r="2054" s="1" customFormat="1" x14ac:dyDescent="0.25"/>
    <row r="2055" s="1" customFormat="1" x14ac:dyDescent="0.25"/>
    <row r="2056" s="1" customFormat="1" x14ac:dyDescent="0.25"/>
    <row r="2057" s="1" customFormat="1" x14ac:dyDescent="0.25"/>
    <row r="2058" s="1" customFormat="1" x14ac:dyDescent="0.25"/>
    <row r="2059" s="1" customFormat="1" x14ac:dyDescent="0.25"/>
    <row r="2060" s="1" customFormat="1" x14ac:dyDescent="0.25"/>
    <row r="2061" s="1" customFormat="1" x14ac:dyDescent="0.25"/>
    <row r="2062" s="1" customFormat="1" x14ac:dyDescent="0.25"/>
    <row r="2063" s="1" customFormat="1" x14ac:dyDescent="0.25"/>
    <row r="2064" s="1" customFormat="1" x14ac:dyDescent="0.25"/>
    <row r="2065" s="1" customFormat="1" x14ac:dyDescent="0.25"/>
    <row r="2066" s="1" customFormat="1" x14ac:dyDescent="0.25"/>
    <row r="2067" s="1" customFormat="1" x14ac:dyDescent="0.25"/>
    <row r="2068" s="1" customFormat="1" x14ac:dyDescent="0.25"/>
    <row r="2069" s="1" customFormat="1" x14ac:dyDescent="0.25"/>
    <row r="2070" s="1" customFormat="1" x14ac:dyDescent="0.25"/>
    <row r="2071" s="1" customFormat="1" x14ac:dyDescent="0.25"/>
    <row r="2072" s="1" customFormat="1" x14ac:dyDescent="0.25"/>
    <row r="2073" s="1" customFormat="1" x14ac:dyDescent="0.25"/>
    <row r="2074" s="1" customFormat="1" x14ac:dyDescent="0.25"/>
    <row r="2075" s="1" customFormat="1" x14ac:dyDescent="0.25"/>
    <row r="2076" s="1" customFormat="1" x14ac:dyDescent="0.25"/>
    <row r="2077" s="1" customFormat="1" x14ac:dyDescent="0.25"/>
    <row r="2078" s="1" customFormat="1" x14ac:dyDescent="0.25"/>
    <row r="2079" s="1" customFormat="1" x14ac:dyDescent="0.25"/>
    <row r="2080" s="1" customFormat="1" x14ac:dyDescent="0.25"/>
    <row r="2081" s="1" customFormat="1" x14ac:dyDescent="0.25"/>
    <row r="2082" s="1" customFormat="1" x14ac:dyDescent="0.25"/>
    <row r="2083" s="1" customFormat="1" x14ac:dyDescent="0.25"/>
    <row r="2084" s="1" customFormat="1" x14ac:dyDescent="0.25"/>
    <row r="2085" s="1" customFormat="1" x14ac:dyDescent="0.25"/>
    <row r="2086" s="1" customFormat="1" x14ac:dyDescent="0.25"/>
    <row r="2087" s="1" customFormat="1" x14ac:dyDescent="0.25"/>
    <row r="2088" s="1" customFormat="1" x14ac:dyDescent="0.25"/>
    <row r="2089" s="1" customFormat="1" x14ac:dyDescent="0.25"/>
    <row r="2090" s="1" customFormat="1" x14ac:dyDescent="0.25"/>
    <row r="2091" s="1" customFormat="1" x14ac:dyDescent="0.25"/>
    <row r="2092" s="1" customFormat="1" x14ac:dyDescent="0.25"/>
    <row r="2093" s="1" customFormat="1" x14ac:dyDescent="0.25"/>
    <row r="2094" s="1" customFormat="1" x14ac:dyDescent="0.25"/>
    <row r="2095" s="1" customFormat="1" x14ac:dyDescent="0.25"/>
    <row r="2096" s="1" customFormat="1" x14ac:dyDescent="0.25"/>
    <row r="2097" s="1" customFormat="1" x14ac:dyDescent="0.25"/>
    <row r="2098" s="1" customFormat="1" x14ac:dyDescent="0.25"/>
    <row r="2099" s="1" customFormat="1" x14ac:dyDescent="0.25"/>
    <row r="2100" s="1" customFormat="1" x14ac:dyDescent="0.25"/>
    <row r="2101" s="1" customFormat="1" x14ac:dyDescent="0.25"/>
    <row r="2102" s="1" customFormat="1" x14ac:dyDescent="0.25"/>
    <row r="2103" s="1" customFormat="1" x14ac:dyDescent="0.25"/>
    <row r="2104" s="1" customFormat="1" x14ac:dyDescent="0.25"/>
    <row r="2105" s="1" customFormat="1" x14ac:dyDescent="0.25"/>
    <row r="2106" s="1" customFormat="1" x14ac:dyDescent="0.25"/>
    <row r="2107" s="1" customFormat="1" x14ac:dyDescent="0.25"/>
    <row r="2108" s="1" customFormat="1" x14ac:dyDescent="0.25"/>
    <row r="2109" s="1" customFormat="1" x14ac:dyDescent="0.25"/>
    <row r="2110" s="1" customFormat="1" x14ac:dyDescent="0.25"/>
    <row r="2111" s="1" customFormat="1" x14ac:dyDescent="0.25"/>
    <row r="2112" s="1" customFormat="1" x14ac:dyDescent="0.25"/>
    <row r="2113" s="1" customFormat="1" x14ac:dyDescent="0.25"/>
    <row r="2114" s="1" customFormat="1" x14ac:dyDescent="0.25"/>
    <row r="2115" s="1" customFormat="1" x14ac:dyDescent="0.25"/>
    <row r="2116" s="1" customFormat="1" x14ac:dyDescent="0.25"/>
    <row r="2117" s="1" customFormat="1" x14ac:dyDescent="0.25"/>
    <row r="2118" s="1" customFormat="1" x14ac:dyDescent="0.25"/>
    <row r="2119" s="1" customFormat="1" x14ac:dyDescent="0.25"/>
    <row r="2120" s="1" customFormat="1" x14ac:dyDescent="0.25"/>
    <row r="2121" s="1" customFormat="1" x14ac:dyDescent="0.25"/>
    <row r="2122" s="1" customFormat="1" x14ac:dyDescent="0.25"/>
    <row r="2123" s="1" customFormat="1" x14ac:dyDescent="0.25"/>
    <row r="2124" s="1" customFormat="1" x14ac:dyDescent="0.25"/>
    <row r="2125" s="1" customFormat="1" x14ac:dyDescent="0.25"/>
    <row r="2126" s="1" customFormat="1" x14ac:dyDescent="0.25"/>
    <row r="2127" s="1" customFormat="1" x14ac:dyDescent="0.25"/>
    <row r="2128" s="1" customFormat="1" x14ac:dyDescent="0.25"/>
    <row r="2129" s="1" customFormat="1" x14ac:dyDescent="0.25"/>
    <row r="2130" s="1" customFormat="1" x14ac:dyDescent="0.25"/>
    <row r="2131" s="1" customFormat="1" x14ac:dyDescent="0.25"/>
    <row r="2132" s="1" customFormat="1" x14ac:dyDescent="0.25"/>
    <row r="2133" s="1" customFormat="1" x14ac:dyDescent="0.25"/>
    <row r="2134" s="1" customFormat="1" x14ac:dyDescent="0.25"/>
    <row r="2135" s="1" customFormat="1" x14ac:dyDescent="0.25"/>
    <row r="2136" s="1" customFormat="1" x14ac:dyDescent="0.25"/>
    <row r="2137" s="1" customFormat="1" x14ac:dyDescent="0.25"/>
    <row r="2138" s="1" customFormat="1" x14ac:dyDescent="0.25"/>
    <row r="2139" s="1" customFormat="1" x14ac:dyDescent="0.25"/>
    <row r="2140" s="1" customFormat="1" x14ac:dyDescent="0.25"/>
    <row r="2141" s="1" customFormat="1" x14ac:dyDescent="0.25"/>
    <row r="2142" s="1" customFormat="1" x14ac:dyDescent="0.25"/>
    <row r="2143" s="1" customFormat="1" x14ac:dyDescent="0.25"/>
    <row r="2144" s="1" customFormat="1" x14ac:dyDescent="0.25"/>
    <row r="2145" s="1" customFormat="1" x14ac:dyDescent="0.25"/>
    <row r="2146" s="1" customFormat="1" x14ac:dyDescent="0.25"/>
    <row r="2147" s="1" customFormat="1" x14ac:dyDescent="0.25"/>
    <row r="2148" s="1" customFormat="1" x14ac:dyDescent="0.25"/>
    <row r="2149" s="1" customFormat="1" x14ac:dyDescent="0.25"/>
    <row r="2150" s="1" customFormat="1" x14ac:dyDescent="0.25"/>
    <row r="2151" s="1" customFormat="1" x14ac:dyDescent="0.25"/>
    <row r="2152" s="1" customFormat="1" x14ac:dyDescent="0.25"/>
    <row r="2153" s="1" customFormat="1" x14ac:dyDescent="0.25"/>
    <row r="2154" s="1" customFormat="1" x14ac:dyDescent="0.25"/>
    <row r="2155" s="1" customFormat="1" x14ac:dyDescent="0.25"/>
    <row r="2156" s="1" customFormat="1" x14ac:dyDescent="0.25"/>
    <row r="2157" s="1" customFormat="1" x14ac:dyDescent="0.25"/>
    <row r="2158" s="1" customFormat="1" x14ac:dyDescent="0.25"/>
    <row r="2159" s="1" customFormat="1" x14ac:dyDescent="0.25"/>
    <row r="2160" s="1" customFormat="1" x14ac:dyDescent="0.25"/>
    <row r="2161" s="1" customFormat="1" x14ac:dyDescent="0.25"/>
    <row r="2162" s="1" customFormat="1" x14ac:dyDescent="0.25"/>
    <row r="2163" s="1" customFormat="1" x14ac:dyDescent="0.25"/>
    <row r="2164" s="1" customFormat="1" x14ac:dyDescent="0.25"/>
    <row r="2165" s="1" customFormat="1" x14ac:dyDescent="0.25"/>
    <row r="2166" s="1" customFormat="1" x14ac:dyDescent="0.25"/>
    <row r="2167" s="1" customFormat="1" x14ac:dyDescent="0.25"/>
    <row r="2168" s="1" customFormat="1" x14ac:dyDescent="0.25"/>
    <row r="2169" s="1" customFormat="1" x14ac:dyDescent="0.25"/>
    <row r="2170" s="1" customFormat="1" x14ac:dyDescent="0.25"/>
    <row r="2171" s="1" customFormat="1" x14ac:dyDescent="0.25"/>
    <row r="2172" s="1" customFormat="1" x14ac:dyDescent="0.25"/>
    <row r="2173" s="1" customFormat="1" x14ac:dyDescent="0.25"/>
    <row r="2174" s="1" customFormat="1" x14ac:dyDescent="0.25"/>
    <row r="2175" s="1" customFormat="1" x14ac:dyDescent="0.25"/>
    <row r="2176" s="1" customFormat="1" x14ac:dyDescent="0.25"/>
    <row r="2177" s="1" customFormat="1" x14ac:dyDescent="0.25"/>
    <row r="2178" s="1" customFormat="1" x14ac:dyDescent="0.25"/>
    <row r="2179" s="1" customFormat="1" x14ac:dyDescent="0.25"/>
    <row r="2180" s="1" customFormat="1" x14ac:dyDescent="0.25"/>
    <row r="2181" s="1" customFormat="1" x14ac:dyDescent="0.25"/>
    <row r="2182" s="1" customFormat="1" x14ac:dyDescent="0.25"/>
    <row r="2183" s="1" customFormat="1" x14ac:dyDescent="0.25"/>
    <row r="2184" s="1" customFormat="1" x14ac:dyDescent="0.25"/>
    <row r="2185" s="1" customFormat="1" x14ac:dyDescent="0.25"/>
    <row r="2186" s="1" customFormat="1" x14ac:dyDescent="0.25"/>
    <row r="2187" s="1" customFormat="1" x14ac:dyDescent="0.25"/>
    <row r="2188" s="1" customFormat="1" x14ac:dyDescent="0.25"/>
    <row r="2189" s="1" customFormat="1" x14ac:dyDescent="0.25"/>
    <row r="2190" s="1" customFormat="1" x14ac:dyDescent="0.25"/>
    <row r="2191" s="1" customFormat="1" x14ac:dyDescent="0.25"/>
    <row r="2192" s="1" customFormat="1" x14ac:dyDescent="0.25"/>
    <row r="2193" s="1" customFormat="1" x14ac:dyDescent="0.25"/>
    <row r="2194" s="1" customFormat="1" x14ac:dyDescent="0.25"/>
    <row r="2195" s="1" customFormat="1" x14ac:dyDescent="0.25"/>
    <row r="2196" s="1" customFormat="1" x14ac:dyDescent="0.25"/>
    <row r="2197" s="1" customFormat="1" x14ac:dyDescent="0.25"/>
    <row r="2198" s="1" customFormat="1" x14ac:dyDescent="0.25"/>
    <row r="2199" s="1" customFormat="1" x14ac:dyDescent="0.25"/>
    <row r="2200" s="1" customFormat="1" x14ac:dyDescent="0.25"/>
    <row r="2201" s="1" customFormat="1" x14ac:dyDescent="0.25"/>
    <row r="2202" s="1" customFormat="1" x14ac:dyDescent="0.25"/>
    <row r="2203" s="1" customFormat="1" x14ac:dyDescent="0.25"/>
    <row r="2204" s="1" customFormat="1" x14ac:dyDescent="0.25"/>
    <row r="2205" s="1" customFormat="1" x14ac:dyDescent="0.25"/>
    <row r="2206" s="1" customFormat="1" x14ac:dyDescent="0.25"/>
    <row r="2207" s="1" customFormat="1" x14ac:dyDescent="0.25"/>
    <row r="2208" s="1" customFormat="1" x14ac:dyDescent="0.25"/>
    <row r="2209" s="1" customFormat="1" x14ac:dyDescent="0.25"/>
    <row r="2210" s="1" customFormat="1" x14ac:dyDescent="0.25"/>
    <row r="2211" s="1" customFormat="1" x14ac:dyDescent="0.25"/>
    <row r="2212" s="1" customFormat="1" x14ac:dyDescent="0.25"/>
    <row r="2213" s="1" customFormat="1" x14ac:dyDescent="0.25"/>
    <row r="2214" s="1" customFormat="1" x14ac:dyDescent="0.25"/>
    <row r="2215" s="1" customFormat="1" x14ac:dyDescent="0.25"/>
    <row r="2216" s="1" customFormat="1" x14ac:dyDescent="0.25"/>
    <row r="2217" s="1" customFormat="1" x14ac:dyDescent="0.25"/>
    <row r="2218" s="1" customFormat="1" x14ac:dyDescent="0.25"/>
    <row r="2219" s="1" customFormat="1" x14ac:dyDescent="0.25"/>
    <row r="2220" s="1" customFormat="1" x14ac:dyDescent="0.25"/>
    <row r="2221" s="1" customFormat="1" x14ac:dyDescent="0.25"/>
    <row r="2222" s="1" customFormat="1" x14ac:dyDescent="0.25"/>
    <row r="2223" s="1" customFormat="1" x14ac:dyDescent="0.25"/>
    <row r="2224" s="1" customFormat="1" x14ac:dyDescent="0.25"/>
    <row r="2225" s="1" customFormat="1" x14ac:dyDescent="0.25"/>
    <row r="2226" s="1" customFormat="1" x14ac:dyDescent="0.25"/>
    <row r="2227" s="1" customFormat="1" x14ac:dyDescent="0.25"/>
    <row r="2228" s="1" customFormat="1" x14ac:dyDescent="0.25"/>
    <row r="2229" s="1" customFormat="1" x14ac:dyDescent="0.25"/>
    <row r="2230" s="1" customFormat="1" x14ac:dyDescent="0.25"/>
    <row r="2231" s="1" customFormat="1" x14ac:dyDescent="0.25"/>
    <row r="2232" s="1" customFormat="1" x14ac:dyDescent="0.25"/>
    <row r="2233" s="1" customFormat="1" x14ac:dyDescent="0.25"/>
    <row r="2234" s="1" customFormat="1" x14ac:dyDescent="0.25"/>
    <row r="2235" s="1" customFormat="1" x14ac:dyDescent="0.25"/>
    <row r="2236" s="1" customFormat="1" x14ac:dyDescent="0.25"/>
    <row r="2237" s="1" customFormat="1" x14ac:dyDescent="0.25"/>
    <row r="2238" s="1" customFormat="1" x14ac:dyDescent="0.25"/>
    <row r="2239" s="1" customFormat="1" x14ac:dyDescent="0.25"/>
    <row r="2240" s="1" customFormat="1" x14ac:dyDescent="0.25"/>
    <row r="2241" s="1" customFormat="1" x14ac:dyDescent="0.25"/>
    <row r="2242" s="1" customFormat="1" x14ac:dyDescent="0.25"/>
    <row r="2243" s="1" customFormat="1" x14ac:dyDescent="0.25"/>
    <row r="2244" s="1" customFormat="1" x14ac:dyDescent="0.25"/>
    <row r="2245" s="1" customFormat="1" x14ac:dyDescent="0.25"/>
    <row r="2246" s="1" customFormat="1" x14ac:dyDescent="0.25"/>
    <row r="2247" s="1" customFormat="1" x14ac:dyDescent="0.25"/>
    <row r="2248" s="1" customFormat="1" x14ac:dyDescent="0.25"/>
    <row r="2249" s="1" customFormat="1" x14ac:dyDescent="0.25"/>
    <row r="2250" s="1" customFormat="1" x14ac:dyDescent="0.25"/>
    <row r="2251" s="1" customFormat="1" x14ac:dyDescent="0.25"/>
    <row r="2252" s="1" customFormat="1" x14ac:dyDescent="0.25"/>
    <row r="2253" s="1" customFormat="1" x14ac:dyDescent="0.25"/>
    <row r="2254" s="1" customFormat="1" x14ac:dyDescent="0.25"/>
    <row r="2255" s="1" customFormat="1" x14ac:dyDescent="0.25"/>
    <row r="2256" s="1" customFormat="1" x14ac:dyDescent="0.25"/>
    <row r="2257" s="1" customFormat="1" x14ac:dyDescent="0.25"/>
    <row r="2258" s="1" customFormat="1" x14ac:dyDescent="0.25"/>
    <row r="2259" s="1" customFormat="1" x14ac:dyDescent="0.25"/>
    <row r="2260" s="1" customFormat="1" x14ac:dyDescent="0.25"/>
    <row r="2261" s="1" customFormat="1" x14ac:dyDescent="0.25"/>
    <row r="2262" s="1" customFormat="1" x14ac:dyDescent="0.25"/>
    <row r="2263" s="1" customFormat="1" x14ac:dyDescent="0.25"/>
    <row r="2264" s="1" customFormat="1" x14ac:dyDescent="0.25"/>
    <row r="2265" s="1" customFormat="1" x14ac:dyDescent="0.25"/>
    <row r="2266" s="1" customFormat="1" x14ac:dyDescent="0.25"/>
    <row r="2267" s="1" customFormat="1" x14ac:dyDescent="0.25"/>
    <row r="2268" s="1" customFormat="1" x14ac:dyDescent="0.25"/>
    <row r="2269" s="1" customFormat="1" x14ac:dyDescent="0.25"/>
    <row r="2270" s="1" customFormat="1" x14ac:dyDescent="0.25"/>
    <row r="2271" s="1" customFormat="1" x14ac:dyDescent="0.25"/>
    <row r="2272" s="1" customFormat="1" x14ac:dyDescent="0.25"/>
    <row r="2273" s="1" customFormat="1" x14ac:dyDescent="0.25"/>
    <row r="2274" s="1" customFormat="1" x14ac:dyDescent="0.25"/>
    <row r="2275" s="1" customFormat="1" x14ac:dyDescent="0.25"/>
    <row r="2276" s="1" customFormat="1" x14ac:dyDescent="0.25"/>
    <row r="2277" s="1" customFormat="1" x14ac:dyDescent="0.25"/>
    <row r="2278" s="1" customFormat="1" x14ac:dyDescent="0.25"/>
    <row r="2279" s="1" customFormat="1" x14ac:dyDescent="0.25"/>
    <row r="2280" s="1" customFormat="1" x14ac:dyDescent="0.25"/>
    <row r="2281" s="1" customFormat="1" x14ac:dyDescent="0.25"/>
    <row r="2282" s="1" customFormat="1" x14ac:dyDescent="0.25"/>
    <row r="2283" s="1" customFormat="1" x14ac:dyDescent="0.25"/>
    <row r="2284" s="1" customFormat="1" x14ac:dyDescent="0.25"/>
    <row r="2285" s="1" customFormat="1" x14ac:dyDescent="0.25"/>
    <row r="2286" s="1" customFormat="1" x14ac:dyDescent="0.25"/>
    <row r="2287" s="1" customFormat="1" x14ac:dyDescent="0.25"/>
    <row r="2288" s="1" customFormat="1" x14ac:dyDescent="0.25"/>
    <row r="2289" s="1" customFormat="1" x14ac:dyDescent="0.25"/>
    <row r="2290" s="1" customFormat="1" x14ac:dyDescent="0.25"/>
    <row r="2291" s="1" customFormat="1" x14ac:dyDescent="0.25"/>
    <row r="2292" s="1" customFormat="1" x14ac:dyDescent="0.25"/>
    <row r="2293" s="1" customFormat="1" x14ac:dyDescent="0.25"/>
    <row r="2294" s="1" customFormat="1" x14ac:dyDescent="0.25"/>
    <row r="2295" s="1" customFormat="1" x14ac:dyDescent="0.25"/>
    <row r="2296" s="1" customFormat="1" x14ac:dyDescent="0.25"/>
    <row r="2297" s="1" customFormat="1" x14ac:dyDescent="0.25"/>
    <row r="2298" s="1" customFormat="1" x14ac:dyDescent="0.25"/>
    <row r="2299" s="1" customFormat="1" x14ac:dyDescent="0.25"/>
    <row r="2300" s="1" customFormat="1" x14ac:dyDescent="0.25"/>
    <row r="2301" s="1" customFormat="1" x14ac:dyDescent="0.25"/>
    <row r="2302" s="1" customFormat="1" x14ac:dyDescent="0.25"/>
    <row r="2303" s="1" customFormat="1" x14ac:dyDescent="0.25"/>
    <row r="2304" s="1" customFormat="1" x14ac:dyDescent="0.25"/>
    <row r="2305" s="1" customFormat="1" x14ac:dyDescent="0.25"/>
    <row r="2306" s="1" customFormat="1" x14ac:dyDescent="0.25"/>
    <row r="2307" s="1" customFormat="1" x14ac:dyDescent="0.25"/>
    <row r="2308" s="1" customFormat="1" x14ac:dyDescent="0.25"/>
    <row r="2309" s="1" customFormat="1" x14ac:dyDescent="0.25"/>
    <row r="2310" s="1" customFormat="1" x14ac:dyDescent="0.25"/>
    <row r="2311" s="1" customFormat="1" x14ac:dyDescent="0.25"/>
    <row r="2312" s="1" customFormat="1" x14ac:dyDescent="0.25"/>
    <row r="2313" s="1" customFormat="1" x14ac:dyDescent="0.25"/>
    <row r="2314" s="1" customFormat="1" x14ac:dyDescent="0.25"/>
    <row r="2315" s="1" customFormat="1" x14ac:dyDescent="0.25"/>
    <row r="2316" s="1" customFormat="1" x14ac:dyDescent="0.25"/>
    <row r="2317" s="1" customFormat="1" x14ac:dyDescent="0.25"/>
    <row r="2318" s="1" customFormat="1" x14ac:dyDescent="0.25"/>
    <row r="2319" s="1" customFormat="1" x14ac:dyDescent="0.25"/>
    <row r="2320" s="1" customFormat="1" x14ac:dyDescent="0.25"/>
    <row r="2321" s="1" customFormat="1" x14ac:dyDescent="0.25"/>
    <row r="2322" s="1" customFormat="1" x14ac:dyDescent="0.25"/>
    <row r="2323" s="1" customFormat="1" x14ac:dyDescent="0.25"/>
    <row r="2324" s="1" customFormat="1" x14ac:dyDescent="0.25"/>
    <row r="2325" s="1" customFormat="1" x14ac:dyDescent="0.25"/>
    <row r="2326" s="1" customFormat="1" x14ac:dyDescent="0.25"/>
    <row r="2327" s="1" customFormat="1" x14ac:dyDescent="0.25"/>
    <row r="2328" s="1" customFormat="1" x14ac:dyDescent="0.25"/>
    <row r="2329" s="1" customFormat="1" x14ac:dyDescent="0.25"/>
    <row r="2330" s="1" customFormat="1" x14ac:dyDescent="0.25"/>
    <row r="2331" s="1" customFormat="1" x14ac:dyDescent="0.25"/>
    <row r="2332" s="1" customFormat="1" x14ac:dyDescent="0.25"/>
    <row r="2333" s="1" customFormat="1" x14ac:dyDescent="0.25"/>
    <row r="2334" s="1" customFormat="1" x14ac:dyDescent="0.25"/>
    <row r="2335" s="1" customFormat="1" x14ac:dyDescent="0.25"/>
    <row r="2336" s="1" customFormat="1" x14ac:dyDescent="0.25"/>
    <row r="2337" s="1" customFormat="1" x14ac:dyDescent="0.25"/>
    <row r="2338" s="1" customFormat="1" x14ac:dyDescent="0.25"/>
    <row r="2339" s="1" customFormat="1" x14ac:dyDescent="0.25"/>
    <row r="2340" s="1" customFormat="1" x14ac:dyDescent="0.25"/>
    <row r="2341" s="1" customFormat="1" x14ac:dyDescent="0.25"/>
    <row r="2342" s="1" customFormat="1" x14ac:dyDescent="0.25"/>
    <row r="2343" s="1" customFormat="1" x14ac:dyDescent="0.25"/>
    <row r="2344" s="1" customFormat="1" x14ac:dyDescent="0.25"/>
    <row r="2345" s="1" customFormat="1" x14ac:dyDescent="0.25"/>
    <row r="2346" s="1" customFormat="1" x14ac:dyDescent="0.25"/>
    <row r="2347" s="1" customFormat="1" x14ac:dyDescent="0.25"/>
    <row r="2348" s="1" customFormat="1" x14ac:dyDescent="0.25"/>
    <row r="2349" s="1" customFormat="1" x14ac:dyDescent="0.25"/>
    <row r="2350" s="1" customFormat="1" x14ac:dyDescent="0.25"/>
    <row r="2351" s="1" customFormat="1" x14ac:dyDescent="0.25"/>
    <row r="2352" s="1" customFormat="1" x14ac:dyDescent="0.25"/>
    <row r="2353" s="1" customFormat="1" x14ac:dyDescent="0.25"/>
    <row r="2354" s="1" customFormat="1" x14ac:dyDescent="0.25"/>
    <row r="2355" s="1" customFormat="1" x14ac:dyDescent="0.25"/>
    <row r="2356" s="1" customFormat="1" x14ac:dyDescent="0.25"/>
    <row r="2357" s="1" customFormat="1" x14ac:dyDescent="0.25"/>
    <row r="2358" s="1" customFormat="1" x14ac:dyDescent="0.25"/>
    <row r="2359" s="1" customFormat="1" x14ac:dyDescent="0.25"/>
    <row r="2360" s="1" customFormat="1" x14ac:dyDescent="0.25"/>
    <row r="2361" s="1" customFormat="1" x14ac:dyDescent="0.25"/>
    <row r="2362" s="1" customFormat="1" x14ac:dyDescent="0.25"/>
    <row r="2363" s="1" customFormat="1" x14ac:dyDescent="0.25"/>
    <row r="2364" s="1" customFormat="1" x14ac:dyDescent="0.25"/>
    <row r="2365" s="1" customFormat="1" x14ac:dyDescent="0.25"/>
    <row r="2366" s="1" customFormat="1" x14ac:dyDescent="0.25"/>
    <row r="2367" s="1" customFormat="1" x14ac:dyDescent="0.25"/>
    <row r="2368" s="1" customFormat="1" x14ac:dyDescent="0.25"/>
    <row r="2369" s="1" customFormat="1" x14ac:dyDescent="0.25"/>
    <row r="2370" s="1" customFormat="1" x14ac:dyDescent="0.25"/>
    <row r="2371" s="1" customFormat="1" x14ac:dyDescent="0.25"/>
    <row r="2372" s="1" customFormat="1" x14ac:dyDescent="0.25"/>
    <row r="2373" s="1" customFormat="1" x14ac:dyDescent="0.25"/>
    <row r="2374" s="1" customFormat="1" x14ac:dyDescent="0.25"/>
    <row r="2375" s="1" customFormat="1" x14ac:dyDescent="0.25"/>
    <row r="2376" s="1" customFormat="1" x14ac:dyDescent="0.25"/>
    <row r="2377" s="1" customFormat="1" x14ac:dyDescent="0.25"/>
    <row r="2378" s="1" customFormat="1" x14ac:dyDescent="0.25"/>
    <row r="2379" s="1" customFormat="1" x14ac:dyDescent="0.25"/>
    <row r="2380" s="1" customFormat="1" x14ac:dyDescent="0.25"/>
    <row r="2381" s="1" customFormat="1" x14ac:dyDescent="0.25"/>
    <row r="2382" s="1" customFormat="1" x14ac:dyDescent="0.25"/>
    <row r="2383" s="1" customFormat="1" x14ac:dyDescent="0.25"/>
    <row r="2384" s="1" customFormat="1" x14ac:dyDescent="0.25"/>
    <row r="2385" s="1" customFormat="1" x14ac:dyDescent="0.25"/>
    <row r="2386" s="1" customFormat="1" x14ac:dyDescent="0.25"/>
    <row r="2387" s="1" customFormat="1" x14ac:dyDescent="0.25"/>
    <row r="2388" s="1" customFormat="1" x14ac:dyDescent="0.25"/>
    <row r="2389" s="1" customFormat="1" x14ac:dyDescent="0.25"/>
    <row r="2390" s="1" customFormat="1" x14ac:dyDescent="0.25"/>
    <row r="2391" s="1" customFormat="1" x14ac:dyDescent="0.25"/>
    <row r="2392" s="1" customFormat="1" x14ac:dyDescent="0.25"/>
    <row r="2393" s="1" customFormat="1" x14ac:dyDescent="0.25"/>
    <row r="2394" s="1" customFormat="1" x14ac:dyDescent="0.25"/>
    <row r="2395" s="1" customFormat="1" x14ac:dyDescent="0.25"/>
    <row r="2396" s="1" customFormat="1" x14ac:dyDescent="0.25"/>
    <row r="2397" s="1" customFormat="1" x14ac:dyDescent="0.25"/>
    <row r="2398" s="1" customFormat="1" x14ac:dyDescent="0.25"/>
    <row r="2399" s="1" customFormat="1" x14ac:dyDescent="0.25"/>
    <row r="2400" s="1" customFormat="1" x14ac:dyDescent="0.25"/>
    <row r="2401" s="1" customFormat="1" x14ac:dyDescent="0.25"/>
    <row r="2402" s="1" customFormat="1" x14ac:dyDescent="0.25"/>
    <row r="2403" s="1" customFormat="1" x14ac:dyDescent="0.25"/>
    <row r="2404" s="1" customFormat="1" x14ac:dyDescent="0.25"/>
    <row r="2405" s="1" customFormat="1" x14ac:dyDescent="0.25"/>
    <row r="2406" s="1" customFormat="1" x14ac:dyDescent="0.25"/>
    <row r="2407" s="1" customFormat="1" x14ac:dyDescent="0.25"/>
    <row r="2408" s="1" customFormat="1" x14ac:dyDescent="0.25"/>
    <row r="2409" s="1" customFormat="1" x14ac:dyDescent="0.25"/>
    <row r="2410" s="1" customFormat="1" x14ac:dyDescent="0.25"/>
    <row r="2411" s="1" customFormat="1" x14ac:dyDescent="0.25"/>
    <row r="2412" s="1" customFormat="1" x14ac:dyDescent="0.25"/>
    <row r="2413" s="1" customFormat="1" x14ac:dyDescent="0.25"/>
    <row r="2414" s="1" customFormat="1" x14ac:dyDescent="0.25"/>
    <row r="2415" s="1" customFormat="1" x14ac:dyDescent="0.25"/>
    <row r="2416" s="1" customFormat="1" x14ac:dyDescent="0.25"/>
    <row r="2417" s="1" customFormat="1" x14ac:dyDescent="0.25"/>
    <row r="2418" s="1" customFormat="1" x14ac:dyDescent="0.25"/>
    <row r="2419" s="1" customFormat="1" x14ac:dyDescent="0.25"/>
    <row r="2420" s="1" customFormat="1" x14ac:dyDescent="0.25"/>
    <row r="2421" s="1" customFormat="1" x14ac:dyDescent="0.25"/>
    <row r="2422" s="1" customFormat="1" x14ac:dyDescent="0.25"/>
    <row r="2423" s="1" customFormat="1" x14ac:dyDescent="0.25"/>
    <row r="2424" s="1" customFormat="1" x14ac:dyDescent="0.25"/>
    <row r="2425" s="1" customFormat="1" x14ac:dyDescent="0.25"/>
    <row r="2426" s="1" customFormat="1" x14ac:dyDescent="0.25"/>
    <row r="2427" s="1" customFormat="1" x14ac:dyDescent="0.25"/>
    <row r="2428" s="1" customFormat="1" x14ac:dyDescent="0.25"/>
    <row r="2429" s="1" customFormat="1" x14ac:dyDescent="0.25"/>
    <row r="2430" s="1" customFormat="1" x14ac:dyDescent="0.25"/>
    <row r="2431" s="1" customFormat="1" x14ac:dyDescent="0.25"/>
    <row r="2432" s="1" customFormat="1" x14ac:dyDescent="0.25"/>
    <row r="2433" s="1" customFormat="1" x14ac:dyDescent="0.25"/>
    <row r="2434" s="1" customFormat="1" x14ac:dyDescent="0.25"/>
    <row r="2435" s="1" customFormat="1" x14ac:dyDescent="0.25"/>
    <row r="2436" s="1" customFormat="1" x14ac:dyDescent="0.25"/>
    <row r="2437" s="1" customFormat="1" x14ac:dyDescent="0.25"/>
    <row r="2438" s="1" customFormat="1" x14ac:dyDescent="0.25"/>
    <row r="2439" s="1" customFormat="1" x14ac:dyDescent="0.25"/>
    <row r="2440" s="1" customFormat="1" x14ac:dyDescent="0.25"/>
    <row r="2441" s="1" customFormat="1" x14ac:dyDescent="0.25"/>
    <row r="2442" s="1" customFormat="1" x14ac:dyDescent="0.25"/>
    <row r="2443" s="1" customFormat="1" x14ac:dyDescent="0.25"/>
    <row r="2444" s="1" customFormat="1" x14ac:dyDescent="0.25"/>
    <row r="2445" s="1" customFormat="1" x14ac:dyDescent="0.25"/>
    <row r="2446" s="1" customFormat="1" x14ac:dyDescent="0.25"/>
    <row r="2447" s="1" customFormat="1" x14ac:dyDescent="0.25"/>
    <row r="2448" s="1" customFormat="1" x14ac:dyDescent="0.25"/>
    <row r="2449" s="1" customFormat="1" x14ac:dyDescent="0.25"/>
    <row r="2450" s="1" customFormat="1" x14ac:dyDescent="0.25"/>
    <row r="2451" s="1" customFormat="1" x14ac:dyDescent="0.25"/>
    <row r="2452" s="1" customFormat="1" x14ac:dyDescent="0.25"/>
    <row r="2453" s="1" customFormat="1" x14ac:dyDescent="0.25"/>
    <row r="2454" s="1" customFormat="1" x14ac:dyDescent="0.25"/>
  </sheetData>
  <mergeCells count="6">
    <mergeCell ref="B31:K31"/>
    <mergeCell ref="B10:K10"/>
    <mergeCell ref="B17:K17"/>
    <mergeCell ref="B18:K19"/>
    <mergeCell ref="B20:K21"/>
    <mergeCell ref="B26:K30"/>
  </mergeCells>
  <phoneticPr fontId="2" type="noConversion"/>
  <hyperlinks>
    <hyperlink ref="B18" r:id="rId1"/>
    <hyperlink ref="F14" r:id="rId2"/>
    <hyperlink ref="F13" r:id="rId3"/>
    <hyperlink ref="F12" r:id="rId4"/>
    <hyperlink ref="F15" r:id="rId5"/>
    <hyperlink ref="B31" location="help!A1" display="Please click here to proceed to the help file"/>
  </hyperlinks>
  <pageMargins left="0.7" right="0.7" top="0.75" bottom="0.75" header="0.3" footer="0.3"/>
  <drawing r:id="rId6"/>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2:N111"/>
  <sheetViews>
    <sheetView workbookViewId="0">
      <selection activeCell="D11" sqref="B5:D11"/>
    </sheetView>
  </sheetViews>
  <sheetFormatPr defaultColWidth="11.42578125" defaultRowHeight="15" x14ac:dyDescent="0.25"/>
  <sheetData>
    <row r="2" spans="1:14" x14ac:dyDescent="0.25">
      <c r="A2" t="s">
        <v>49</v>
      </c>
      <c r="H2" t="s">
        <v>62</v>
      </c>
    </row>
    <row r="3" spans="1:14" x14ac:dyDescent="0.25">
      <c r="A3" s="94"/>
      <c r="K3" t="s">
        <v>63</v>
      </c>
      <c r="N3" t="s">
        <v>64</v>
      </c>
    </row>
    <row r="4" spans="1:14" ht="15.75" thickBot="1" x14ac:dyDescent="0.3">
      <c r="A4" s="95" t="s">
        <v>50</v>
      </c>
      <c r="B4" s="96" t="s">
        <v>51</v>
      </c>
      <c r="C4" s="96" t="s">
        <v>52</v>
      </c>
      <c r="D4" s="96" t="s">
        <v>53</v>
      </c>
      <c r="K4" t="s">
        <v>65</v>
      </c>
      <c r="L4" t="s">
        <v>66</v>
      </c>
      <c r="M4" t="s">
        <v>67</v>
      </c>
    </row>
    <row r="5" spans="1:14" x14ac:dyDescent="0.25">
      <c r="A5" s="97" t="s">
        <v>54</v>
      </c>
      <c r="B5" s="99">
        <v>0.438</v>
      </c>
      <c r="C5" s="99">
        <v>0.59289999999999998</v>
      </c>
      <c r="D5" s="99">
        <v>0.15490000000000001</v>
      </c>
      <c r="H5" t="s">
        <v>68</v>
      </c>
      <c r="I5" t="s">
        <v>69</v>
      </c>
      <c r="J5" t="s">
        <v>70</v>
      </c>
      <c r="K5">
        <v>139</v>
      </c>
      <c r="L5">
        <v>25</v>
      </c>
      <c r="M5">
        <v>6</v>
      </c>
      <c r="N5">
        <v>170</v>
      </c>
    </row>
    <row r="6" spans="1:14" x14ac:dyDescent="0.25">
      <c r="A6" s="97" t="s">
        <v>55</v>
      </c>
      <c r="B6" s="99">
        <v>0.51319999999999999</v>
      </c>
      <c r="C6" s="99">
        <v>0.71640000000000004</v>
      </c>
      <c r="D6" s="99">
        <v>0.20319999999999999</v>
      </c>
      <c r="J6" t="s">
        <v>71</v>
      </c>
      <c r="K6" s="98">
        <v>0.81799999999999995</v>
      </c>
      <c r="L6" s="98">
        <v>0.14699999999999999</v>
      </c>
      <c r="M6" s="98">
        <v>3.5000000000000003E-2</v>
      </c>
      <c r="N6" s="98">
        <v>1</v>
      </c>
    </row>
    <row r="7" spans="1:14" x14ac:dyDescent="0.25">
      <c r="A7" s="97" t="s">
        <v>56</v>
      </c>
      <c r="B7" s="99">
        <v>0.27</v>
      </c>
      <c r="C7" s="99">
        <v>0.38219999999999998</v>
      </c>
      <c r="D7" s="99">
        <v>0.11219999999999999</v>
      </c>
      <c r="J7" t="s">
        <v>72</v>
      </c>
      <c r="K7" s="98">
        <v>7.4999999999999997E-2</v>
      </c>
      <c r="L7" s="98">
        <v>3.7999999999999999E-2</v>
      </c>
      <c r="M7" s="98">
        <v>5.8999999999999997E-2</v>
      </c>
      <c r="N7" s="98">
        <v>6.5000000000000002E-2</v>
      </c>
    </row>
    <row r="8" spans="1:14" x14ac:dyDescent="0.25">
      <c r="A8" s="97" t="s">
        <v>57</v>
      </c>
      <c r="B8" s="99">
        <v>0.27900000000000003</v>
      </c>
      <c r="C8" s="99">
        <v>0.42659999999999998</v>
      </c>
      <c r="D8" s="99">
        <v>0.14749999999999999</v>
      </c>
      <c r="I8" t="s">
        <v>65</v>
      </c>
      <c r="J8" t="s">
        <v>70</v>
      </c>
      <c r="K8">
        <v>786</v>
      </c>
      <c r="L8">
        <v>185</v>
      </c>
      <c r="M8">
        <v>20</v>
      </c>
      <c r="N8">
        <v>991</v>
      </c>
    </row>
    <row r="9" spans="1:14" x14ac:dyDescent="0.25">
      <c r="A9" s="97" t="s">
        <v>58</v>
      </c>
      <c r="B9" s="99">
        <v>0.3211</v>
      </c>
      <c r="C9" s="99">
        <v>0.44619999999999999</v>
      </c>
      <c r="D9" s="99">
        <v>0.12509999999999999</v>
      </c>
      <c r="J9" t="s">
        <v>71</v>
      </c>
      <c r="K9" s="98">
        <v>0.79300000000000004</v>
      </c>
      <c r="L9" s="98">
        <v>0.187</v>
      </c>
      <c r="M9" s="98">
        <v>0.02</v>
      </c>
      <c r="N9" s="98">
        <v>1</v>
      </c>
    </row>
    <row r="10" spans="1:14" x14ac:dyDescent="0.25">
      <c r="A10" s="97" t="s">
        <v>59</v>
      </c>
      <c r="B10" s="99">
        <v>0.74490000000000001</v>
      </c>
      <c r="C10" s="99">
        <v>0.84940000000000004</v>
      </c>
      <c r="D10" s="99">
        <v>0.1045</v>
      </c>
      <c r="J10" t="s">
        <v>72</v>
      </c>
      <c r="K10" s="98">
        <v>0.42599999999999999</v>
      </c>
      <c r="L10" s="98">
        <v>0.28100000000000003</v>
      </c>
      <c r="M10" s="98">
        <v>0.19800000000000001</v>
      </c>
      <c r="N10" s="98">
        <v>0.38</v>
      </c>
    </row>
    <row r="11" spans="1:14" x14ac:dyDescent="0.25">
      <c r="A11" s="97" t="s">
        <v>60</v>
      </c>
      <c r="B11" s="99">
        <v>0.71530000000000005</v>
      </c>
      <c r="C11" s="99">
        <v>0.82809999999999995</v>
      </c>
      <c r="D11" s="99">
        <v>0.1128</v>
      </c>
      <c r="I11" t="s">
        <v>66</v>
      </c>
      <c r="J11" t="s">
        <v>70</v>
      </c>
      <c r="K11">
        <v>538</v>
      </c>
      <c r="L11">
        <v>185</v>
      </c>
      <c r="M11">
        <v>18</v>
      </c>
      <c r="N11">
        <v>741</v>
      </c>
    </row>
    <row r="12" spans="1:14" x14ac:dyDescent="0.25">
      <c r="J12" t="s">
        <v>71</v>
      </c>
      <c r="K12" s="98">
        <v>0.72599999999999998</v>
      </c>
      <c r="L12" s="98">
        <v>0.25</v>
      </c>
      <c r="M12" s="98">
        <v>2.4E-2</v>
      </c>
      <c r="N12" s="98">
        <v>1</v>
      </c>
    </row>
    <row r="13" spans="1:14" x14ac:dyDescent="0.25">
      <c r="A13" s="100" t="s">
        <v>61</v>
      </c>
      <c r="J13" t="s">
        <v>72</v>
      </c>
      <c r="K13" s="98">
        <v>0.29099999999999998</v>
      </c>
      <c r="L13" s="98">
        <v>0.28100000000000003</v>
      </c>
      <c r="M13" s="98">
        <v>0.17799999999999999</v>
      </c>
      <c r="N13" s="98">
        <v>0.28399999999999997</v>
      </c>
    </row>
    <row r="14" spans="1:14" x14ac:dyDescent="0.25">
      <c r="A14" s="94"/>
      <c r="I14" t="s">
        <v>67</v>
      </c>
      <c r="J14" t="s">
        <v>70</v>
      </c>
      <c r="K14">
        <v>278</v>
      </c>
      <c r="L14">
        <v>162</v>
      </c>
      <c r="M14">
        <v>25</v>
      </c>
      <c r="N14">
        <v>465</v>
      </c>
    </row>
    <row r="15" spans="1:14" ht="15.75" thickBot="1" x14ac:dyDescent="0.3">
      <c r="A15" s="95" t="s">
        <v>50</v>
      </c>
      <c r="B15" s="96" t="s">
        <v>51</v>
      </c>
      <c r="C15" s="96" t="s">
        <v>52</v>
      </c>
      <c r="D15" s="96" t="s">
        <v>53</v>
      </c>
      <c r="J15" t="s">
        <v>71</v>
      </c>
      <c r="K15" s="98">
        <v>0.59799999999999998</v>
      </c>
      <c r="L15" s="98">
        <v>0.34799999999999998</v>
      </c>
      <c r="M15" s="98">
        <v>5.3999999999999999E-2</v>
      </c>
      <c r="N15" s="98">
        <v>1</v>
      </c>
    </row>
    <row r="16" spans="1:14" x14ac:dyDescent="0.25">
      <c r="A16" s="97" t="s">
        <v>54</v>
      </c>
      <c r="B16" s="99">
        <v>0.438</v>
      </c>
      <c r="C16" s="99">
        <v>0.59289999999999998</v>
      </c>
      <c r="D16" s="99">
        <f>C16-B16</f>
        <v>0.15489999999999998</v>
      </c>
      <c r="J16" t="s">
        <v>72</v>
      </c>
      <c r="K16" s="98">
        <v>0.151</v>
      </c>
      <c r="L16" s="98">
        <v>0.246</v>
      </c>
      <c r="M16" s="98">
        <v>0.248</v>
      </c>
      <c r="N16" s="98">
        <v>0.17799999999999999</v>
      </c>
    </row>
    <row r="17" spans="1:14" x14ac:dyDescent="0.25">
      <c r="A17" s="97" t="s">
        <v>55</v>
      </c>
      <c r="B17" s="99">
        <v>0.51319999999999999</v>
      </c>
      <c r="C17" s="99">
        <v>0.71640000000000004</v>
      </c>
      <c r="D17" s="99">
        <f t="shared" ref="D17:D22" si="0">C17-B17</f>
        <v>0.20320000000000005</v>
      </c>
      <c r="I17" t="s">
        <v>73</v>
      </c>
      <c r="J17" t="s">
        <v>70</v>
      </c>
      <c r="K17">
        <v>106</v>
      </c>
      <c r="L17">
        <v>101</v>
      </c>
      <c r="M17">
        <v>32</v>
      </c>
      <c r="N17">
        <v>239</v>
      </c>
    </row>
    <row r="18" spans="1:14" x14ac:dyDescent="0.25">
      <c r="A18" s="97" t="s">
        <v>56</v>
      </c>
      <c r="B18" s="99">
        <v>0.27</v>
      </c>
      <c r="C18" s="99">
        <v>0.38219999999999998</v>
      </c>
      <c r="D18" s="99">
        <f t="shared" si="0"/>
        <v>0.11219999999999997</v>
      </c>
      <c r="J18" t="s">
        <v>71</v>
      </c>
      <c r="K18" s="98">
        <v>0.44400000000000001</v>
      </c>
      <c r="L18" s="98">
        <v>0.42299999999999999</v>
      </c>
      <c r="M18" s="98">
        <v>0.13400000000000001</v>
      </c>
      <c r="N18" s="98">
        <v>1</v>
      </c>
    </row>
    <row r="19" spans="1:14" x14ac:dyDescent="0.25">
      <c r="A19" s="97" t="s">
        <v>57</v>
      </c>
      <c r="B19" s="99">
        <v>0.27900000000000003</v>
      </c>
      <c r="C19" s="99">
        <v>0.42649999999999999</v>
      </c>
      <c r="D19" s="99">
        <f t="shared" si="0"/>
        <v>0.14749999999999996</v>
      </c>
      <c r="J19" t="s">
        <v>72</v>
      </c>
      <c r="K19" s="98">
        <v>5.7000000000000002E-2</v>
      </c>
      <c r="L19" s="98">
        <v>0.153</v>
      </c>
      <c r="M19" s="98">
        <v>0.317</v>
      </c>
      <c r="N19" s="98">
        <v>9.1999999999999998E-2</v>
      </c>
    </row>
    <row r="20" spans="1:14" x14ac:dyDescent="0.25">
      <c r="A20" s="97" t="s">
        <v>58</v>
      </c>
      <c r="B20" s="99">
        <v>0.3211</v>
      </c>
      <c r="C20" s="99">
        <v>0.44619999999999999</v>
      </c>
      <c r="D20" s="99">
        <f t="shared" si="0"/>
        <v>0.12509999999999999</v>
      </c>
      <c r="H20" t="s">
        <v>64</v>
      </c>
      <c r="J20" t="s">
        <v>70</v>
      </c>
      <c r="K20">
        <v>1847</v>
      </c>
      <c r="L20">
        <v>658</v>
      </c>
      <c r="M20">
        <v>101</v>
      </c>
      <c r="N20">
        <v>2606</v>
      </c>
    </row>
    <row r="21" spans="1:14" x14ac:dyDescent="0.25">
      <c r="A21" s="97" t="s">
        <v>59</v>
      </c>
      <c r="B21" s="99">
        <v>0.74490000000000001</v>
      </c>
      <c r="C21" s="99">
        <v>0.84940000000000004</v>
      </c>
      <c r="D21" s="99">
        <f t="shared" si="0"/>
        <v>0.10450000000000004</v>
      </c>
      <c r="J21" t="s">
        <v>71</v>
      </c>
      <c r="K21" s="98">
        <v>0.70899999999999996</v>
      </c>
      <c r="L21" s="98">
        <v>0.252</v>
      </c>
      <c r="M21" s="98">
        <v>3.9E-2</v>
      </c>
      <c r="N21" s="98">
        <v>1</v>
      </c>
    </row>
    <row r="22" spans="1:14" x14ac:dyDescent="0.25">
      <c r="A22" s="97" t="s">
        <v>60</v>
      </c>
      <c r="B22" s="99">
        <v>0.71530000000000005</v>
      </c>
      <c r="C22" s="99">
        <v>0.82479999999999998</v>
      </c>
      <c r="D22" s="99">
        <f t="shared" si="0"/>
        <v>0.10949999999999993</v>
      </c>
      <c r="J22" t="s">
        <v>72</v>
      </c>
      <c r="K22" s="98">
        <v>1</v>
      </c>
      <c r="L22" s="98">
        <v>1</v>
      </c>
      <c r="M22" s="98">
        <v>1</v>
      </c>
      <c r="N22" s="98">
        <v>1</v>
      </c>
    </row>
    <row r="26" spans="1:14" x14ac:dyDescent="0.25">
      <c r="K26">
        <f>(K8+L11+M14)/N20</f>
        <v>0.38219493476592481</v>
      </c>
    </row>
    <row r="31" spans="1:14" x14ac:dyDescent="0.25">
      <c r="H31" t="s">
        <v>74</v>
      </c>
    </row>
    <row r="32" spans="1:14" x14ac:dyDescent="0.25">
      <c r="K32" t="s">
        <v>63</v>
      </c>
      <c r="M32" t="s">
        <v>64</v>
      </c>
    </row>
    <row r="33" spans="8:13" x14ac:dyDescent="0.25">
      <c r="K33" t="s">
        <v>75</v>
      </c>
      <c r="L33" t="s">
        <v>76</v>
      </c>
    </row>
    <row r="34" spans="8:13" x14ac:dyDescent="0.25">
      <c r="H34" t="s">
        <v>77</v>
      </c>
      <c r="I34" t="s">
        <v>78</v>
      </c>
      <c r="J34" t="s">
        <v>70</v>
      </c>
      <c r="K34">
        <v>115</v>
      </c>
      <c r="L34">
        <v>51</v>
      </c>
      <c r="M34">
        <v>166</v>
      </c>
    </row>
    <row r="35" spans="8:13" x14ac:dyDescent="0.25">
      <c r="J35" t="s">
        <v>79</v>
      </c>
      <c r="K35" s="98">
        <v>0.69299999999999995</v>
      </c>
      <c r="L35" s="98">
        <v>0.307</v>
      </c>
      <c r="M35" s="98">
        <v>1</v>
      </c>
    </row>
    <row r="36" spans="8:13" x14ac:dyDescent="0.25">
      <c r="J36" t="s">
        <v>72</v>
      </c>
      <c r="K36" s="98">
        <v>7.4999999999999997E-2</v>
      </c>
      <c r="L36" s="98">
        <v>4.2999999999999997E-2</v>
      </c>
      <c r="M36" s="98">
        <v>6.0999999999999999E-2</v>
      </c>
    </row>
    <row r="37" spans="8:13" x14ac:dyDescent="0.25">
      <c r="I37" t="s">
        <v>0</v>
      </c>
      <c r="J37" t="s">
        <v>70</v>
      </c>
      <c r="K37">
        <v>214</v>
      </c>
      <c r="L37">
        <v>177</v>
      </c>
      <c r="M37">
        <v>391</v>
      </c>
    </row>
    <row r="38" spans="8:13" x14ac:dyDescent="0.25">
      <c r="J38" t="s">
        <v>79</v>
      </c>
      <c r="K38" s="98">
        <v>0.54700000000000004</v>
      </c>
      <c r="L38" s="98">
        <v>0.45300000000000001</v>
      </c>
      <c r="M38" s="98">
        <v>1</v>
      </c>
    </row>
    <row r="39" spans="8:13" x14ac:dyDescent="0.25">
      <c r="J39" t="s">
        <v>72</v>
      </c>
      <c r="K39" s="98">
        <v>0.14000000000000001</v>
      </c>
      <c r="L39" s="98">
        <v>0.15</v>
      </c>
      <c r="M39" s="98">
        <v>0.14399999999999999</v>
      </c>
    </row>
    <row r="40" spans="8:13" x14ac:dyDescent="0.25">
      <c r="I40" t="s">
        <v>75</v>
      </c>
      <c r="J40" t="s">
        <v>70</v>
      </c>
      <c r="K40">
        <v>682</v>
      </c>
      <c r="L40">
        <v>303</v>
      </c>
      <c r="M40">
        <v>985</v>
      </c>
    </row>
    <row r="41" spans="8:13" x14ac:dyDescent="0.25">
      <c r="J41" t="s">
        <v>79</v>
      </c>
      <c r="K41" s="98">
        <v>0.69199999999999995</v>
      </c>
      <c r="L41" s="98">
        <v>0.308</v>
      </c>
      <c r="M41" s="98">
        <v>1</v>
      </c>
    </row>
    <row r="42" spans="8:13" x14ac:dyDescent="0.25">
      <c r="J42" t="s">
        <v>72</v>
      </c>
      <c r="K42" s="98">
        <v>0.44500000000000001</v>
      </c>
      <c r="L42" s="98">
        <v>0.25700000000000001</v>
      </c>
      <c r="M42" s="98">
        <v>0.36299999999999999</v>
      </c>
    </row>
    <row r="43" spans="8:13" x14ac:dyDescent="0.25">
      <c r="I43" t="s">
        <v>76</v>
      </c>
      <c r="J43" t="s">
        <v>70</v>
      </c>
      <c r="K43">
        <v>439</v>
      </c>
      <c r="L43">
        <v>474</v>
      </c>
      <c r="M43">
        <v>913</v>
      </c>
    </row>
    <row r="44" spans="8:13" x14ac:dyDescent="0.25">
      <c r="J44" t="s">
        <v>79</v>
      </c>
      <c r="K44" s="98">
        <v>0.48099999999999998</v>
      </c>
      <c r="L44" s="98">
        <v>0.51900000000000002</v>
      </c>
      <c r="M44" s="98">
        <v>1</v>
      </c>
    </row>
    <row r="45" spans="8:13" x14ac:dyDescent="0.25">
      <c r="J45" t="s">
        <v>72</v>
      </c>
      <c r="K45" s="98">
        <v>0.28699999999999998</v>
      </c>
      <c r="L45" s="98">
        <v>0.40200000000000002</v>
      </c>
      <c r="M45" s="98">
        <v>0.33700000000000002</v>
      </c>
    </row>
    <row r="46" spans="8:13" x14ac:dyDescent="0.25">
      <c r="I46" t="s">
        <v>1</v>
      </c>
      <c r="J46" t="s">
        <v>70</v>
      </c>
      <c r="K46">
        <v>82</v>
      </c>
      <c r="L46">
        <v>173</v>
      </c>
      <c r="M46">
        <v>255</v>
      </c>
    </row>
    <row r="47" spans="8:13" x14ac:dyDescent="0.25">
      <c r="J47" t="s">
        <v>79</v>
      </c>
      <c r="K47" s="98">
        <v>0.32200000000000001</v>
      </c>
      <c r="L47" s="98">
        <v>0.67800000000000005</v>
      </c>
      <c r="M47" s="98">
        <v>1</v>
      </c>
    </row>
    <row r="48" spans="8:13" x14ac:dyDescent="0.25">
      <c r="J48" t="s">
        <v>72</v>
      </c>
      <c r="K48" s="98">
        <v>5.3999999999999999E-2</v>
      </c>
      <c r="L48" s="98">
        <v>0.14699999999999999</v>
      </c>
      <c r="M48" s="98">
        <v>9.4E-2</v>
      </c>
    </row>
    <row r="49" spans="8:13" x14ac:dyDescent="0.25">
      <c r="H49" t="s">
        <v>64</v>
      </c>
      <c r="J49" t="s">
        <v>70</v>
      </c>
      <c r="K49">
        <v>1532</v>
      </c>
      <c r="L49">
        <v>1178</v>
      </c>
      <c r="M49">
        <v>2710</v>
      </c>
    </row>
    <row r="50" spans="8:13" x14ac:dyDescent="0.25">
      <c r="J50" t="s">
        <v>79</v>
      </c>
      <c r="K50" s="98">
        <v>0.56499999999999995</v>
      </c>
      <c r="L50" s="98">
        <v>0.435</v>
      </c>
      <c r="M50" s="98">
        <v>1</v>
      </c>
    </row>
    <row r="51" spans="8:13" x14ac:dyDescent="0.25">
      <c r="J51" t="s">
        <v>72</v>
      </c>
      <c r="K51" s="98">
        <v>1</v>
      </c>
      <c r="L51" s="98">
        <v>1</v>
      </c>
      <c r="M51" s="98">
        <v>1</v>
      </c>
    </row>
    <row r="54" spans="8:13" x14ac:dyDescent="0.25">
      <c r="J54">
        <f>(K40+L43)/(M49)</f>
        <v>0.42656826568265682</v>
      </c>
    </row>
    <row r="59" spans="8:13" x14ac:dyDescent="0.25">
      <c r="H59" t="s">
        <v>2</v>
      </c>
    </row>
    <row r="60" spans="8:13" x14ac:dyDescent="0.25">
      <c r="K60" t="s">
        <v>63</v>
      </c>
      <c r="M60" t="s">
        <v>64</v>
      </c>
    </row>
    <row r="61" spans="8:13" x14ac:dyDescent="0.25">
      <c r="K61" t="s">
        <v>3</v>
      </c>
      <c r="L61" t="s">
        <v>4</v>
      </c>
    </row>
    <row r="62" spans="8:13" x14ac:dyDescent="0.25">
      <c r="H62" t="s">
        <v>5</v>
      </c>
      <c r="I62" t="s">
        <v>6</v>
      </c>
      <c r="J62" t="s">
        <v>70</v>
      </c>
      <c r="K62">
        <v>308</v>
      </c>
      <c r="L62">
        <v>3</v>
      </c>
      <c r="M62">
        <v>311</v>
      </c>
    </row>
    <row r="63" spans="8:13" x14ac:dyDescent="0.25">
      <c r="J63" t="s">
        <v>7</v>
      </c>
      <c r="K63" s="98">
        <v>0.99</v>
      </c>
      <c r="L63" s="98">
        <v>0.01</v>
      </c>
      <c r="M63" s="98">
        <v>1</v>
      </c>
    </row>
    <row r="64" spans="8:13" x14ac:dyDescent="0.25">
      <c r="J64" t="s">
        <v>72</v>
      </c>
      <c r="K64" s="98">
        <v>0.111</v>
      </c>
      <c r="L64" s="98">
        <v>3.7999999999999999E-2</v>
      </c>
      <c r="M64" s="98">
        <v>0.109</v>
      </c>
    </row>
    <row r="65" spans="8:13" x14ac:dyDescent="0.25">
      <c r="I65" t="s">
        <v>3</v>
      </c>
      <c r="J65" t="s">
        <v>70</v>
      </c>
      <c r="K65">
        <v>1241</v>
      </c>
      <c r="L65">
        <v>31</v>
      </c>
      <c r="M65">
        <v>1272</v>
      </c>
    </row>
    <row r="66" spans="8:13" x14ac:dyDescent="0.25">
      <c r="J66" t="s">
        <v>7</v>
      </c>
      <c r="K66" s="98">
        <v>0.97599999999999998</v>
      </c>
      <c r="L66" s="98">
        <v>2.4E-2</v>
      </c>
      <c r="M66" s="98">
        <v>1</v>
      </c>
    </row>
    <row r="67" spans="8:13" x14ac:dyDescent="0.25">
      <c r="J67" t="s">
        <v>72</v>
      </c>
      <c r="K67" s="98">
        <v>0.44900000000000001</v>
      </c>
      <c r="L67" s="98">
        <v>0.39200000000000002</v>
      </c>
      <c r="M67" s="98">
        <v>0.44700000000000001</v>
      </c>
    </row>
    <row r="68" spans="8:13" x14ac:dyDescent="0.25">
      <c r="I68" t="s">
        <v>4</v>
      </c>
      <c r="J68" t="s">
        <v>70</v>
      </c>
      <c r="K68">
        <v>867</v>
      </c>
      <c r="L68">
        <v>28</v>
      </c>
      <c r="M68">
        <v>895</v>
      </c>
    </row>
    <row r="69" spans="8:13" x14ac:dyDescent="0.25">
      <c r="J69" t="s">
        <v>7</v>
      </c>
      <c r="K69" s="98">
        <v>0.96899999999999997</v>
      </c>
      <c r="L69" s="98">
        <v>3.1E-2</v>
      </c>
      <c r="M69" s="98">
        <v>1</v>
      </c>
    </row>
    <row r="70" spans="8:13" x14ac:dyDescent="0.25">
      <c r="J70" t="s">
        <v>72</v>
      </c>
      <c r="K70" s="98">
        <v>0.314</v>
      </c>
      <c r="L70" s="98">
        <v>0.35399999999999998</v>
      </c>
      <c r="M70" s="98">
        <v>0.315</v>
      </c>
    </row>
    <row r="71" spans="8:13" x14ac:dyDescent="0.25">
      <c r="I71" t="s">
        <v>8</v>
      </c>
      <c r="J71" t="s">
        <v>70</v>
      </c>
      <c r="K71">
        <v>257</v>
      </c>
      <c r="L71">
        <v>12</v>
      </c>
      <c r="M71">
        <v>269</v>
      </c>
    </row>
    <row r="72" spans="8:13" x14ac:dyDescent="0.25">
      <c r="J72" t="s">
        <v>7</v>
      </c>
      <c r="K72" s="98">
        <v>0.95499999999999996</v>
      </c>
      <c r="L72" s="98">
        <v>4.4999999999999998E-2</v>
      </c>
      <c r="M72" s="98">
        <v>1</v>
      </c>
    </row>
    <row r="73" spans="8:13" x14ac:dyDescent="0.25">
      <c r="J73" t="s">
        <v>72</v>
      </c>
      <c r="K73" s="98">
        <v>9.2999999999999999E-2</v>
      </c>
      <c r="L73" s="98">
        <v>0.152</v>
      </c>
      <c r="M73" s="98">
        <v>9.5000000000000001E-2</v>
      </c>
    </row>
    <row r="74" spans="8:13" x14ac:dyDescent="0.25">
      <c r="I74" t="s">
        <v>100</v>
      </c>
      <c r="J74" t="s">
        <v>70</v>
      </c>
      <c r="K74">
        <v>92</v>
      </c>
      <c r="L74">
        <v>5</v>
      </c>
      <c r="M74">
        <v>97</v>
      </c>
    </row>
    <row r="75" spans="8:13" x14ac:dyDescent="0.25">
      <c r="J75" t="s">
        <v>7</v>
      </c>
      <c r="K75" s="98">
        <v>0.94799999999999995</v>
      </c>
      <c r="L75" s="98">
        <v>5.1999999999999998E-2</v>
      </c>
      <c r="M75" s="98">
        <v>1</v>
      </c>
    </row>
    <row r="76" spans="8:13" x14ac:dyDescent="0.25">
      <c r="J76" t="s">
        <v>72</v>
      </c>
      <c r="K76" s="98">
        <v>3.3000000000000002E-2</v>
      </c>
      <c r="L76" s="98">
        <v>6.3E-2</v>
      </c>
      <c r="M76" s="98">
        <v>3.4000000000000002E-2</v>
      </c>
    </row>
    <row r="77" spans="8:13" x14ac:dyDescent="0.25">
      <c r="H77" t="s">
        <v>64</v>
      </c>
      <c r="J77" t="s">
        <v>70</v>
      </c>
      <c r="K77">
        <v>2765</v>
      </c>
      <c r="L77">
        <v>79</v>
      </c>
      <c r="M77">
        <v>2844</v>
      </c>
    </row>
    <row r="78" spans="8:13" x14ac:dyDescent="0.25">
      <c r="J78" t="s">
        <v>7</v>
      </c>
      <c r="K78" s="98">
        <v>0.97199999999999998</v>
      </c>
      <c r="L78" s="98">
        <v>2.8000000000000001E-2</v>
      </c>
      <c r="M78" s="98">
        <v>1</v>
      </c>
    </row>
    <row r="79" spans="8:13" x14ac:dyDescent="0.25">
      <c r="J79" t="s">
        <v>72</v>
      </c>
      <c r="K79" s="98">
        <v>1</v>
      </c>
      <c r="L79" s="98">
        <v>1</v>
      </c>
      <c r="M79" s="98">
        <v>1</v>
      </c>
    </row>
    <row r="83" spans="8:12" x14ac:dyDescent="0.25">
      <c r="J83">
        <f>(K65+L68)/M77</f>
        <v>0.44620253164556961</v>
      </c>
    </row>
    <row r="88" spans="8:12" x14ac:dyDescent="0.25">
      <c r="H88" t="s">
        <v>9</v>
      </c>
    </row>
    <row r="89" spans="8:12" x14ac:dyDescent="0.25">
      <c r="H89" t="s">
        <v>70</v>
      </c>
    </row>
    <row r="90" spans="8:12" x14ac:dyDescent="0.25">
      <c r="J90" t="s">
        <v>10</v>
      </c>
      <c r="K90" t="s">
        <v>64</v>
      </c>
    </row>
    <row r="91" spans="8:12" x14ac:dyDescent="0.25">
      <c r="J91">
        <v>0</v>
      </c>
    </row>
    <row r="92" spans="8:12" x14ac:dyDescent="0.25">
      <c r="H92" t="s">
        <v>60</v>
      </c>
      <c r="I92">
        <v>0</v>
      </c>
      <c r="J92">
        <v>2476</v>
      </c>
      <c r="K92" s="98">
        <v>2476</v>
      </c>
      <c r="L92" s="98"/>
    </row>
    <row r="93" spans="8:12" x14ac:dyDescent="0.25">
      <c r="I93">
        <v>1</v>
      </c>
      <c r="J93">
        <v>526</v>
      </c>
      <c r="K93" s="98">
        <v>526</v>
      </c>
      <c r="L93" s="98"/>
    </row>
    <row r="94" spans="8:12" x14ac:dyDescent="0.25">
      <c r="H94" t="s">
        <v>64</v>
      </c>
      <c r="J94">
        <v>3002</v>
      </c>
      <c r="K94">
        <v>3002</v>
      </c>
    </row>
    <row r="95" spans="8:12" x14ac:dyDescent="0.25">
      <c r="K95" s="98"/>
      <c r="L95" s="98"/>
    </row>
    <row r="96" spans="8:12" x14ac:dyDescent="0.25">
      <c r="K96" s="98"/>
      <c r="L96" s="98"/>
    </row>
    <row r="98" spans="8:12" x14ac:dyDescent="0.25">
      <c r="K98">
        <f>J92/K94</f>
        <v>0.82478347768154558</v>
      </c>
      <c r="L98" s="98"/>
    </row>
    <row r="99" spans="8:12" x14ac:dyDescent="0.25">
      <c r="K99" s="98"/>
      <c r="L99" s="98"/>
    </row>
    <row r="103" spans="8:12" x14ac:dyDescent="0.25">
      <c r="H103" t="s">
        <v>11</v>
      </c>
    </row>
    <row r="104" spans="8:12" x14ac:dyDescent="0.25">
      <c r="H104" t="s">
        <v>70</v>
      </c>
    </row>
    <row r="105" spans="8:12" x14ac:dyDescent="0.25">
      <c r="J105" t="s">
        <v>10</v>
      </c>
      <c r="L105" t="s">
        <v>64</v>
      </c>
    </row>
    <row r="106" spans="8:12" x14ac:dyDescent="0.25">
      <c r="J106" t="s">
        <v>102</v>
      </c>
      <c r="K106" t="s">
        <v>101</v>
      </c>
    </row>
    <row r="107" spans="8:12" x14ac:dyDescent="0.25">
      <c r="H107" t="s">
        <v>12</v>
      </c>
      <c r="I107" t="s">
        <v>102</v>
      </c>
      <c r="J107">
        <v>75</v>
      </c>
      <c r="K107">
        <v>452</v>
      </c>
      <c r="L107">
        <v>527</v>
      </c>
    </row>
    <row r="108" spans="8:12" x14ac:dyDescent="0.25">
      <c r="I108" t="s">
        <v>101</v>
      </c>
      <c r="J108">
        <v>77</v>
      </c>
      <c r="K108">
        <v>2908</v>
      </c>
      <c r="L108">
        <v>2985</v>
      </c>
    </row>
    <row r="109" spans="8:12" x14ac:dyDescent="0.25">
      <c r="H109" t="s">
        <v>64</v>
      </c>
      <c r="J109">
        <v>152</v>
      </c>
      <c r="K109">
        <v>3360</v>
      </c>
      <c r="L109">
        <v>3512</v>
      </c>
    </row>
    <row r="111" spans="8:12" x14ac:dyDescent="0.25">
      <c r="J111">
        <f>(J107+K108)/L109</f>
        <v>0.84937357630979504</v>
      </c>
    </row>
  </sheetData>
  <phoneticPr fontId="2"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BW196"/>
  <sheetViews>
    <sheetView zoomScale="85" zoomScaleNormal="85" zoomScalePageLayoutView="85" workbookViewId="0"/>
  </sheetViews>
  <sheetFormatPr defaultColWidth="11.42578125" defaultRowHeight="15" x14ac:dyDescent="0.25"/>
  <cols>
    <col min="1" max="1" width="5.7109375" style="1" customWidth="1"/>
    <col min="2" max="2" width="11.42578125" style="36"/>
    <col min="3" max="3" width="1.140625" style="36" bestFit="1" customWidth="1"/>
    <col min="4" max="4" width="13" style="36" customWidth="1"/>
    <col min="5" max="5" width="4.140625" style="36" bestFit="1" customWidth="1"/>
    <col min="6" max="6" width="12.140625" style="36" bestFit="1" customWidth="1"/>
    <col min="7" max="7" width="1.140625" style="36" bestFit="1" customWidth="1"/>
    <col min="8" max="8" width="11.42578125" style="36"/>
    <col min="9" max="9" width="1.140625" style="36" bestFit="1" customWidth="1"/>
    <col min="10" max="10" width="11.42578125" style="36"/>
    <col min="11" max="11" width="3.28515625" style="36" customWidth="1"/>
    <col min="12" max="13" width="11.42578125" style="36"/>
    <col min="14" max="14" width="27.85546875" style="36" customWidth="1"/>
    <col min="15" max="15" width="11.42578125" style="36"/>
    <col min="16" max="16" width="28.140625" style="36" customWidth="1"/>
    <col min="17" max="17" width="6.85546875" style="36" customWidth="1"/>
    <col min="18" max="18" width="82" style="37" customWidth="1"/>
    <col min="19" max="19" width="10.85546875" style="1" customWidth="1"/>
    <col min="20" max="20" width="10.140625" style="1" customWidth="1"/>
    <col min="21" max="41" width="11.42578125" style="1"/>
    <col min="42" max="42" width="27.85546875" style="1" bestFit="1" customWidth="1"/>
    <col min="43" max="75" width="11.42578125" style="1"/>
    <col min="76" max="16384" width="11.42578125" style="36"/>
  </cols>
  <sheetData>
    <row r="1" spans="18:43" s="1" customFormat="1" x14ac:dyDescent="0.25">
      <c r="R1" s="37"/>
    </row>
    <row r="2" spans="18:43" s="1" customFormat="1" x14ac:dyDescent="0.25">
      <c r="R2" s="37"/>
    </row>
    <row r="3" spans="18:43" x14ac:dyDescent="0.25">
      <c r="S3" s="38"/>
      <c r="T3" s="38"/>
      <c r="U3" s="38"/>
      <c r="V3" s="38"/>
      <c r="W3" s="38"/>
      <c r="X3" s="38"/>
      <c r="AO3" s="1" t="s">
        <v>243</v>
      </c>
      <c r="AP3" s="1" t="s">
        <v>246</v>
      </c>
    </row>
    <row r="4" spans="18:43" x14ac:dyDescent="0.25">
      <c r="R4" s="39"/>
      <c r="S4" s="47"/>
      <c r="T4" s="47"/>
      <c r="U4" s="47"/>
      <c r="V4" s="41"/>
      <c r="W4" s="41"/>
      <c r="X4" s="41"/>
      <c r="Y4" s="41"/>
      <c r="AO4" s="1" t="s">
        <v>242</v>
      </c>
    </row>
    <row r="5" spans="18:43" x14ac:dyDescent="0.25">
      <c r="R5" s="39">
        <v>1</v>
      </c>
      <c r="S5" s="47" t="str">
        <f>INDEX(AO3:AO5,R5,1)</f>
        <v>Wind</v>
      </c>
      <c r="T5" s="47"/>
      <c r="U5" s="47"/>
      <c r="V5" s="41"/>
      <c r="W5" s="41"/>
      <c r="X5" s="41"/>
      <c r="Y5" s="41"/>
      <c r="AO5" s="1" t="s">
        <v>244</v>
      </c>
      <c r="AP5" s="46"/>
    </row>
    <row r="6" spans="18:43" x14ac:dyDescent="0.25">
      <c r="R6" s="39"/>
      <c r="S6" s="47"/>
      <c r="T6" s="47"/>
      <c r="U6" s="47"/>
      <c r="V6" s="41"/>
      <c r="W6" s="41"/>
      <c r="X6" s="41"/>
      <c r="Y6" s="41"/>
      <c r="AP6" s="42" t="s">
        <v>250</v>
      </c>
      <c r="AQ6" s="1">
        <v>1</v>
      </c>
    </row>
    <row r="7" spans="18:43" x14ac:dyDescent="0.25">
      <c r="R7" s="39">
        <v>1</v>
      </c>
      <c r="S7" s="47" t="str">
        <f>INDEX(AO7:AO8,R7,1)</f>
        <v>Yes</v>
      </c>
      <c r="T7" s="47"/>
      <c r="U7" s="47"/>
      <c r="V7" s="41"/>
      <c r="W7" s="41"/>
      <c r="X7" s="41"/>
      <c r="Y7" s="41"/>
      <c r="AO7" s="1" t="s">
        <v>101</v>
      </c>
      <c r="AP7" s="42" t="s">
        <v>251</v>
      </c>
      <c r="AQ7" s="1">
        <v>2</v>
      </c>
    </row>
    <row r="8" spans="18:43" x14ac:dyDescent="0.25">
      <c r="R8" s="39"/>
      <c r="S8" s="47"/>
      <c r="T8" s="47"/>
      <c r="U8" s="47"/>
      <c r="V8" s="41"/>
      <c r="W8" s="41"/>
      <c r="X8" s="41"/>
      <c r="Y8" s="41"/>
      <c r="AO8" s="1" t="s">
        <v>245</v>
      </c>
      <c r="AP8" s="42" t="s">
        <v>252</v>
      </c>
    </row>
    <row r="9" spans="18:43" x14ac:dyDescent="0.25">
      <c r="R9" s="39"/>
      <c r="S9" s="47"/>
      <c r="T9" s="47"/>
      <c r="U9" s="47"/>
      <c r="V9" s="41"/>
      <c r="W9" s="41"/>
      <c r="X9" s="41"/>
      <c r="Y9" s="41"/>
      <c r="AP9" s="42" t="s">
        <v>253</v>
      </c>
      <c r="AQ9" s="1">
        <v>1</v>
      </c>
    </row>
    <row r="10" spans="18:43" x14ac:dyDescent="0.25">
      <c r="R10" s="39"/>
      <c r="S10" s="47"/>
      <c r="T10" s="47"/>
      <c r="U10" s="47"/>
      <c r="V10" s="41"/>
      <c r="W10" s="41"/>
      <c r="X10" s="41"/>
      <c r="Y10" s="41"/>
      <c r="AO10" s="1">
        <v>18</v>
      </c>
      <c r="AP10" s="42" t="s">
        <v>97</v>
      </c>
      <c r="AQ10" s="1">
        <v>2</v>
      </c>
    </row>
    <row r="11" spans="18:43" x14ac:dyDescent="0.25">
      <c r="R11" s="39">
        <v>1</v>
      </c>
      <c r="S11" s="47" t="str">
        <f>INDEX(AP3:AP3,R11,1)</f>
        <v>Female</v>
      </c>
      <c r="T11" s="47"/>
      <c r="U11" s="47"/>
      <c r="V11" s="41"/>
      <c r="W11" s="41"/>
      <c r="X11" s="41"/>
      <c r="Y11" s="41"/>
      <c r="AO11" s="1">
        <v>22</v>
      </c>
      <c r="AP11" s="42"/>
      <c r="AQ11" s="1">
        <v>3</v>
      </c>
    </row>
    <row r="12" spans="18:43" x14ac:dyDescent="0.25">
      <c r="R12" s="39"/>
      <c r="S12" s="47"/>
      <c r="T12" s="47"/>
      <c r="U12" s="47"/>
      <c r="V12" s="41"/>
      <c r="W12" s="41"/>
      <c r="X12" s="41"/>
      <c r="Y12" s="41"/>
      <c r="AO12" s="1">
        <v>26</v>
      </c>
      <c r="AP12" s="42" t="s">
        <v>259</v>
      </c>
      <c r="AQ12" s="1">
        <v>4</v>
      </c>
    </row>
    <row r="13" spans="18:43" x14ac:dyDescent="0.25">
      <c r="R13" s="39">
        <f>INDEX(AO10:AO28,S13)</f>
        <v>30</v>
      </c>
      <c r="S13" s="39">
        <v>4</v>
      </c>
      <c r="T13" s="47"/>
      <c r="U13" s="47"/>
      <c r="V13" s="41"/>
      <c r="W13" s="41"/>
      <c r="X13" s="41"/>
      <c r="Y13" s="41"/>
      <c r="AO13" s="1">
        <v>30</v>
      </c>
      <c r="AP13" s="42" t="s">
        <v>260</v>
      </c>
      <c r="AQ13" s="1">
        <v>5</v>
      </c>
    </row>
    <row r="14" spans="18:43" x14ac:dyDescent="0.25">
      <c r="R14" s="39"/>
      <c r="S14" s="47"/>
      <c r="T14" s="47"/>
      <c r="U14" s="47"/>
      <c r="V14" s="41"/>
      <c r="W14" s="41"/>
      <c r="X14" s="41"/>
      <c r="Y14" s="41"/>
      <c r="AO14" s="1">
        <v>34</v>
      </c>
      <c r="AP14" s="42" t="s">
        <v>261</v>
      </c>
    </row>
    <row r="15" spans="18:43" x14ac:dyDescent="0.25">
      <c r="R15" s="39">
        <v>5</v>
      </c>
      <c r="S15" s="47" t="str">
        <f>INDEX(AP6:AP10,R15)</f>
        <v>Higher education</v>
      </c>
      <c r="T15" s="47"/>
      <c r="U15" s="47"/>
      <c r="V15" s="41"/>
      <c r="W15" s="41"/>
      <c r="X15" s="41"/>
      <c r="Y15" s="41"/>
      <c r="AO15" s="1">
        <v>38</v>
      </c>
      <c r="AP15" s="42" t="s">
        <v>262</v>
      </c>
      <c r="AQ15" s="1">
        <v>1</v>
      </c>
    </row>
    <row r="16" spans="18:43" x14ac:dyDescent="0.25">
      <c r="R16" s="39"/>
      <c r="S16" s="47"/>
      <c r="T16" s="47"/>
      <c r="U16" s="47"/>
      <c r="V16" s="41"/>
      <c r="W16" s="41"/>
      <c r="X16" s="41"/>
      <c r="Y16" s="41"/>
      <c r="AO16" s="1">
        <v>42</v>
      </c>
      <c r="AP16" s="42" t="s">
        <v>98</v>
      </c>
      <c r="AQ16" s="1">
        <v>2</v>
      </c>
    </row>
    <row r="17" spans="18:43" x14ac:dyDescent="0.25">
      <c r="R17" s="39"/>
      <c r="S17" s="47"/>
      <c r="T17" s="47"/>
      <c r="U17" s="47"/>
      <c r="V17" s="41"/>
      <c r="W17" s="41"/>
      <c r="X17" s="41"/>
      <c r="Y17" s="41"/>
      <c r="AO17" s="1">
        <v>46</v>
      </c>
      <c r="AP17" s="42"/>
      <c r="AQ17" s="1">
        <v>3</v>
      </c>
    </row>
    <row r="18" spans="18:43" x14ac:dyDescent="0.25">
      <c r="R18" s="39"/>
      <c r="S18" s="47"/>
      <c r="T18" s="47"/>
      <c r="U18" s="47"/>
      <c r="V18" s="41"/>
      <c r="W18" s="41"/>
      <c r="X18" s="41"/>
      <c r="Y18" s="41"/>
      <c r="AO18" s="1">
        <v>50</v>
      </c>
      <c r="AP18" s="42" t="s">
        <v>257</v>
      </c>
      <c r="AQ18" s="1">
        <v>4</v>
      </c>
    </row>
    <row r="19" spans="18:43" x14ac:dyDescent="0.25">
      <c r="R19" s="39"/>
      <c r="S19" s="47"/>
      <c r="T19" s="47"/>
      <c r="U19" s="47"/>
      <c r="V19" s="41"/>
      <c r="W19" s="41"/>
      <c r="X19" s="41"/>
      <c r="Y19" s="41"/>
      <c r="AO19" s="1">
        <v>54</v>
      </c>
      <c r="AP19" s="42" t="s">
        <v>258</v>
      </c>
      <c r="AQ19" s="1">
        <v>5</v>
      </c>
    </row>
    <row r="20" spans="18:43" x14ac:dyDescent="0.25">
      <c r="R20" s="39"/>
      <c r="S20" s="47"/>
      <c r="T20" s="47"/>
      <c r="U20" s="47"/>
      <c r="V20" s="41"/>
      <c r="W20" s="41"/>
      <c r="X20" s="41"/>
      <c r="Y20" s="41"/>
      <c r="AO20" s="1">
        <v>58</v>
      </c>
      <c r="AP20" s="42" t="s">
        <v>263</v>
      </c>
    </row>
    <row r="21" spans="18:43" x14ac:dyDescent="0.25">
      <c r="R21" s="39"/>
      <c r="S21" s="47"/>
      <c r="T21" s="47"/>
      <c r="U21" s="47"/>
      <c r="V21" s="41"/>
      <c r="W21" s="41"/>
      <c r="X21" s="41"/>
      <c r="Y21" s="41"/>
      <c r="AO21" s="1">
        <v>62</v>
      </c>
      <c r="AP21" s="42" t="s">
        <v>264</v>
      </c>
      <c r="AQ21" s="1">
        <v>1</v>
      </c>
    </row>
    <row r="22" spans="18:43" x14ac:dyDescent="0.25">
      <c r="R22" s="39"/>
      <c r="S22" s="47"/>
      <c r="T22" s="47"/>
      <c r="U22" s="47"/>
      <c r="V22" s="41"/>
      <c r="W22" s="41"/>
      <c r="X22" s="41"/>
      <c r="Y22" s="41"/>
      <c r="AO22" s="1">
        <v>66</v>
      </c>
      <c r="AP22" s="42" t="s">
        <v>99</v>
      </c>
      <c r="AQ22" s="1">
        <v>2</v>
      </c>
    </row>
    <row r="23" spans="18:43" x14ac:dyDescent="0.25">
      <c r="R23" s="39"/>
      <c r="S23" s="47"/>
      <c r="T23" s="47"/>
      <c r="U23" s="47"/>
      <c r="V23" s="41"/>
      <c r="W23" s="41"/>
      <c r="X23" s="41"/>
      <c r="Y23" s="41"/>
      <c r="AO23" s="1">
        <v>70</v>
      </c>
      <c r="AP23" s="42"/>
      <c r="AQ23" s="1">
        <v>3</v>
      </c>
    </row>
    <row r="24" spans="18:43" x14ac:dyDescent="0.25">
      <c r="R24" s="39"/>
      <c r="S24" s="47"/>
      <c r="T24" s="47"/>
      <c r="U24" s="47"/>
      <c r="V24" s="41"/>
      <c r="W24" s="41"/>
      <c r="X24" s="41"/>
      <c r="Y24" s="41"/>
      <c r="AO24" s="1">
        <v>74</v>
      </c>
      <c r="AP24" s="42" t="s">
        <v>265</v>
      </c>
      <c r="AQ24" s="1">
        <v>4</v>
      </c>
    </row>
    <row r="25" spans="18:43" x14ac:dyDescent="0.25">
      <c r="R25" s="39"/>
      <c r="S25" s="47"/>
      <c r="T25" s="47"/>
      <c r="U25" s="47"/>
      <c r="V25" s="41"/>
      <c r="W25" s="41"/>
      <c r="X25" s="41"/>
      <c r="Y25" s="41"/>
      <c r="AO25" s="1">
        <v>78</v>
      </c>
      <c r="AP25" s="42" t="s">
        <v>81</v>
      </c>
      <c r="AQ25" s="1">
        <v>5</v>
      </c>
    </row>
    <row r="26" spans="18:43" x14ac:dyDescent="0.25">
      <c r="R26" s="39"/>
      <c r="S26" s="47"/>
      <c r="T26" s="47"/>
      <c r="U26" s="47"/>
      <c r="V26" s="41"/>
      <c r="W26" s="41"/>
      <c r="X26" s="41"/>
      <c r="Y26" s="41"/>
      <c r="AO26" s="1">
        <v>82</v>
      </c>
      <c r="AP26" s="42" t="s">
        <v>82</v>
      </c>
    </row>
    <row r="27" spans="18:43" x14ac:dyDescent="0.25">
      <c r="R27" s="39"/>
      <c r="S27" s="47"/>
      <c r="T27" s="47"/>
      <c r="U27" s="47"/>
      <c r="V27" s="41"/>
      <c r="W27" s="41"/>
      <c r="X27" s="41"/>
      <c r="Y27" s="41"/>
      <c r="AO27" s="1">
        <v>86</v>
      </c>
      <c r="AP27" s="42" t="s">
        <v>83</v>
      </c>
      <c r="AQ27" s="1">
        <v>1</v>
      </c>
    </row>
    <row r="28" spans="18:43" x14ac:dyDescent="0.25">
      <c r="R28" s="39"/>
      <c r="S28" s="47"/>
      <c r="T28" s="47"/>
      <c r="U28" s="47"/>
      <c r="V28" s="41"/>
      <c r="W28" s="41"/>
      <c r="X28" s="41"/>
      <c r="Y28" s="41"/>
      <c r="AO28" s="1">
        <v>90</v>
      </c>
      <c r="AP28" s="42" t="s">
        <v>100</v>
      </c>
      <c r="AQ28" s="1">
        <v>2</v>
      </c>
    </row>
    <row r="29" spans="18:43" x14ac:dyDescent="0.25">
      <c r="R29" s="39"/>
      <c r="S29" s="47"/>
      <c r="T29" s="47"/>
      <c r="U29" s="47"/>
      <c r="V29" s="41"/>
      <c r="W29" s="41"/>
      <c r="X29" s="41"/>
      <c r="Y29" s="41"/>
      <c r="AP29" s="42"/>
      <c r="AQ29" s="1">
        <v>3</v>
      </c>
    </row>
    <row r="30" spans="18:43" x14ac:dyDescent="0.25">
      <c r="R30" s="39">
        <v>3</v>
      </c>
      <c r="S30" s="47" t="str">
        <f>INDEX(AP12:AP16,R30,1)</f>
        <v>Does not alter bill</v>
      </c>
      <c r="T30" s="47"/>
      <c r="U30" s="47"/>
      <c r="V30" s="41"/>
      <c r="W30" s="41"/>
      <c r="X30" s="41"/>
      <c r="Y30" s="41"/>
      <c r="AP30" s="42" t="s">
        <v>101</v>
      </c>
      <c r="AQ30" s="1">
        <v>4</v>
      </c>
    </row>
    <row r="31" spans="18:43" x14ac:dyDescent="0.25">
      <c r="R31" s="39"/>
      <c r="S31" s="47"/>
      <c r="T31" s="47"/>
      <c r="U31" s="47"/>
      <c r="V31" s="41"/>
      <c r="W31" s="41"/>
      <c r="X31" s="41"/>
      <c r="Y31" s="41"/>
      <c r="AP31" s="42" t="s">
        <v>102</v>
      </c>
      <c r="AQ31" s="1">
        <v>5</v>
      </c>
    </row>
    <row r="32" spans="18:43" x14ac:dyDescent="0.25">
      <c r="R32" s="39">
        <v>3</v>
      </c>
      <c r="S32" s="47" t="str">
        <f>INDEX(AP18:AP22,R32,1)</f>
        <v>Has no impact</v>
      </c>
      <c r="T32" s="47"/>
      <c r="U32" s="47"/>
      <c r="V32" s="41"/>
      <c r="W32" s="41"/>
      <c r="X32" s="41"/>
      <c r="Y32" s="41"/>
      <c r="AP32" s="42"/>
    </row>
    <row r="33" spans="2:42" x14ac:dyDescent="0.25">
      <c r="R33" s="39"/>
      <c r="S33" s="47"/>
      <c r="T33" s="47"/>
      <c r="U33" s="47"/>
      <c r="V33" s="41"/>
      <c r="W33" s="41"/>
      <c r="X33" s="41"/>
      <c r="Y33" s="41"/>
      <c r="AP33" s="42"/>
    </row>
    <row r="34" spans="2:42" s="1" customFormat="1" ht="23.25" x14ac:dyDescent="0.35">
      <c r="B34" s="144" t="s">
        <v>37</v>
      </c>
      <c r="C34" s="144"/>
      <c r="D34" s="144"/>
      <c r="E34" s="144"/>
      <c r="F34" s="144"/>
      <c r="R34" s="39">
        <v>2</v>
      </c>
      <c r="S34" s="47" t="str">
        <f>INDEX(AP24:AP28,R34,1)</f>
        <v>Slightly develops local population</v>
      </c>
      <c r="T34" s="47"/>
      <c r="U34" s="47"/>
      <c r="V34" s="41"/>
      <c r="W34" s="41"/>
      <c r="X34" s="41"/>
      <c r="Y34" s="41"/>
      <c r="AP34" s="42"/>
    </row>
    <row r="35" spans="2:42" s="1" customFormat="1" x14ac:dyDescent="0.25">
      <c r="B35" s="40"/>
      <c r="R35" s="39"/>
      <c r="S35" s="47"/>
      <c r="T35" s="47"/>
      <c r="U35" s="47"/>
      <c r="V35" s="41"/>
      <c r="W35" s="41"/>
      <c r="X35" s="41"/>
      <c r="Y35" s="41"/>
      <c r="AP35" s="43" t="str">
        <f>INDEX(tool!AP12:AP16,'eco env soc mais provavel'!E46)</f>
        <v>Slightly reduces bill</v>
      </c>
    </row>
    <row r="36" spans="2:42" s="1" customFormat="1" x14ac:dyDescent="0.25">
      <c r="B36" s="40"/>
      <c r="R36" s="37"/>
      <c r="S36" s="38">
        <v>2</v>
      </c>
      <c r="T36" s="38"/>
      <c r="U36" s="38"/>
      <c r="AP36" s="42"/>
    </row>
    <row r="37" spans="2:42" s="1" customFormat="1" x14ac:dyDescent="0.25">
      <c r="B37" s="40"/>
      <c r="R37" s="37"/>
      <c r="S37" s="38"/>
      <c r="T37" s="38"/>
      <c r="U37" s="38"/>
      <c r="AP37" s="43" t="str">
        <f>INDEX(AP18:AP22,'eco env soc mais provavel'!E97)</f>
        <v>Has no impact</v>
      </c>
    </row>
    <row r="38" spans="2:42" s="1" customFormat="1" x14ac:dyDescent="0.25">
      <c r="B38" s="40"/>
      <c r="R38" s="37"/>
      <c r="S38" s="38"/>
      <c r="T38" s="38"/>
      <c r="U38" s="38"/>
    </row>
    <row r="39" spans="2:42" s="1" customFormat="1" x14ac:dyDescent="0.25">
      <c r="B39" s="40"/>
      <c r="R39" s="37"/>
      <c r="AP39" s="43" t="str">
        <f>INDEX(AP24:AP28,'eco env soc mais provavel'!E146)</f>
        <v>Slightly develops local population</v>
      </c>
    </row>
    <row r="40" spans="2:42" s="1" customFormat="1" x14ac:dyDescent="0.25">
      <c r="R40" s="37"/>
    </row>
    <row r="41" spans="2:42" s="1" customFormat="1" x14ac:dyDescent="0.25">
      <c r="R41" s="37"/>
    </row>
    <row r="42" spans="2:42" s="1" customFormat="1" x14ac:dyDescent="0.25">
      <c r="R42" s="37"/>
      <c r="AP42" s="44" t="str">
        <f>INDEX($AO$3:$AO$5,R5)</f>
        <v>Wind</v>
      </c>
    </row>
    <row r="43" spans="2:42" s="1" customFormat="1" x14ac:dyDescent="0.25">
      <c r="R43" s="37"/>
      <c r="AP43" s="45" t="s">
        <v>230</v>
      </c>
    </row>
    <row r="44" spans="2:42" s="1" customFormat="1" x14ac:dyDescent="0.25">
      <c r="R44" s="37"/>
      <c r="AP44" s="44" t="str">
        <f>SUBSTITUTE(AP43,"technology",AP42)</f>
        <v>Plot 1 presents the respondent's forecasted opinion towards new Wind projects in the country.</v>
      </c>
    </row>
    <row r="45" spans="2:42" s="1" customFormat="1" x14ac:dyDescent="0.25">
      <c r="R45" s="37"/>
    </row>
    <row r="46" spans="2:42" s="1" customFormat="1" x14ac:dyDescent="0.25">
      <c r="R46" s="37"/>
      <c r="AP46" s="1" t="s">
        <v>80</v>
      </c>
    </row>
    <row r="47" spans="2:42" s="1" customFormat="1" x14ac:dyDescent="0.25">
      <c r="R47" s="37"/>
      <c r="AP47" s="44" t="str">
        <f>SUBSTITUTE(AP46,"technology",AP42)</f>
        <v>Plot 2 presents the respondent's forecasted NIMBY effect. The highest NIMBYism values indicate that the respondent accepts new Wind projects in the country but tends to reject them if it is to be implemented near the respondent's residence.</v>
      </c>
    </row>
    <row r="48" spans="2:42" s="1" customFormat="1" x14ac:dyDescent="0.25">
      <c r="R48" s="37"/>
    </row>
    <row r="49" spans="18:18" s="1" customFormat="1" x14ac:dyDescent="0.25">
      <c r="R49" s="37"/>
    </row>
    <row r="50" spans="18:18" s="1" customFormat="1" x14ac:dyDescent="0.25">
      <c r="R50" s="37"/>
    </row>
    <row r="51" spans="18:18" s="1" customFormat="1" x14ac:dyDescent="0.25">
      <c r="R51" s="37"/>
    </row>
    <row r="52" spans="18:18" s="1" customFormat="1" x14ac:dyDescent="0.25">
      <c r="R52" s="37"/>
    </row>
    <row r="53" spans="18:18" s="1" customFormat="1" x14ac:dyDescent="0.25">
      <c r="R53" s="37"/>
    </row>
    <row r="54" spans="18:18" s="1" customFormat="1" x14ac:dyDescent="0.25">
      <c r="R54" s="37"/>
    </row>
    <row r="55" spans="18:18" s="1" customFormat="1" x14ac:dyDescent="0.25">
      <c r="R55" s="37"/>
    </row>
    <row r="56" spans="18:18" s="1" customFormat="1" x14ac:dyDescent="0.25">
      <c r="R56" s="37"/>
    </row>
    <row r="57" spans="18:18" s="1" customFormat="1" x14ac:dyDescent="0.25">
      <c r="R57" s="37"/>
    </row>
    <row r="58" spans="18:18" s="1" customFormat="1" x14ac:dyDescent="0.25">
      <c r="R58" s="37"/>
    </row>
    <row r="59" spans="18:18" s="1" customFormat="1" x14ac:dyDescent="0.25">
      <c r="R59" s="37"/>
    </row>
    <row r="60" spans="18:18" s="1" customFormat="1" x14ac:dyDescent="0.25">
      <c r="R60" s="37"/>
    </row>
    <row r="61" spans="18:18" s="1" customFormat="1" x14ac:dyDescent="0.25">
      <c r="R61" s="37"/>
    </row>
    <row r="62" spans="18:18" s="1" customFormat="1" x14ac:dyDescent="0.25">
      <c r="R62" s="37"/>
    </row>
    <row r="63" spans="18:18" s="1" customFormat="1" x14ac:dyDescent="0.25">
      <c r="R63" s="37"/>
    </row>
    <row r="64" spans="18:18" s="1" customFormat="1" x14ac:dyDescent="0.25">
      <c r="R64" s="37"/>
    </row>
    <row r="65" spans="18:18" s="1" customFormat="1" x14ac:dyDescent="0.25">
      <c r="R65" s="37"/>
    </row>
    <row r="66" spans="18:18" s="1" customFormat="1" x14ac:dyDescent="0.25">
      <c r="R66" s="37"/>
    </row>
    <row r="67" spans="18:18" s="1" customFormat="1" x14ac:dyDescent="0.25">
      <c r="R67" s="37"/>
    </row>
    <row r="68" spans="18:18" s="1" customFormat="1" x14ac:dyDescent="0.25">
      <c r="R68" s="37"/>
    </row>
    <row r="69" spans="18:18" s="1" customFormat="1" x14ac:dyDescent="0.25">
      <c r="R69" s="37"/>
    </row>
    <row r="70" spans="18:18" s="1" customFormat="1" x14ac:dyDescent="0.25">
      <c r="R70" s="37"/>
    </row>
    <row r="71" spans="18:18" s="1" customFormat="1" x14ac:dyDescent="0.25">
      <c r="R71" s="37"/>
    </row>
    <row r="72" spans="18:18" s="1" customFormat="1" x14ac:dyDescent="0.25">
      <c r="R72" s="37"/>
    </row>
    <row r="73" spans="18:18" s="1" customFormat="1" x14ac:dyDescent="0.25">
      <c r="R73" s="37"/>
    </row>
    <row r="74" spans="18:18" s="1" customFormat="1" x14ac:dyDescent="0.25">
      <c r="R74" s="37"/>
    </row>
    <row r="75" spans="18:18" s="1" customFormat="1" x14ac:dyDescent="0.25">
      <c r="R75" s="37"/>
    </row>
    <row r="76" spans="18:18" s="1" customFormat="1" x14ac:dyDescent="0.25">
      <c r="R76" s="37"/>
    </row>
    <row r="77" spans="18:18" s="1" customFormat="1" x14ac:dyDescent="0.25">
      <c r="R77" s="37"/>
    </row>
    <row r="78" spans="18:18" s="1" customFormat="1" x14ac:dyDescent="0.25">
      <c r="R78" s="37"/>
    </row>
    <row r="79" spans="18:18" s="1" customFormat="1" x14ac:dyDescent="0.25">
      <c r="R79" s="37"/>
    </row>
    <row r="80" spans="18:18" s="1" customFormat="1" x14ac:dyDescent="0.25">
      <c r="R80" s="37"/>
    </row>
    <row r="81" spans="18:18" s="1" customFormat="1" x14ac:dyDescent="0.25">
      <c r="R81" s="37"/>
    </row>
    <row r="82" spans="18:18" s="1" customFormat="1" x14ac:dyDescent="0.25">
      <c r="R82" s="37"/>
    </row>
    <row r="83" spans="18:18" s="1" customFormat="1" x14ac:dyDescent="0.25">
      <c r="R83" s="37"/>
    </row>
    <row r="84" spans="18:18" s="1" customFormat="1" x14ac:dyDescent="0.25">
      <c r="R84" s="37"/>
    </row>
    <row r="85" spans="18:18" s="1" customFormat="1" x14ac:dyDescent="0.25">
      <c r="R85" s="37"/>
    </row>
    <row r="86" spans="18:18" s="1" customFormat="1" x14ac:dyDescent="0.25">
      <c r="R86" s="37"/>
    </row>
    <row r="87" spans="18:18" s="1" customFormat="1" x14ac:dyDescent="0.25">
      <c r="R87" s="37"/>
    </row>
    <row r="88" spans="18:18" s="1" customFormat="1" x14ac:dyDescent="0.25">
      <c r="R88" s="37"/>
    </row>
    <row r="89" spans="18:18" s="1" customFormat="1" x14ac:dyDescent="0.25">
      <c r="R89" s="37"/>
    </row>
    <row r="90" spans="18:18" s="1" customFormat="1" x14ac:dyDescent="0.25">
      <c r="R90" s="37"/>
    </row>
    <row r="91" spans="18:18" s="1" customFormat="1" x14ac:dyDescent="0.25">
      <c r="R91" s="37"/>
    </row>
    <row r="92" spans="18:18" s="1" customFormat="1" x14ac:dyDescent="0.25">
      <c r="R92" s="37"/>
    </row>
    <row r="93" spans="18:18" s="1" customFormat="1" x14ac:dyDescent="0.25">
      <c r="R93" s="37"/>
    </row>
    <row r="94" spans="18:18" s="1" customFormat="1" x14ac:dyDescent="0.25">
      <c r="R94" s="37"/>
    </row>
    <row r="95" spans="18:18" s="1" customFormat="1" x14ac:dyDescent="0.25">
      <c r="R95" s="37"/>
    </row>
    <row r="96" spans="18:18" s="1" customFormat="1" x14ac:dyDescent="0.25">
      <c r="R96" s="37"/>
    </row>
    <row r="97" spans="18:18" s="1" customFormat="1" x14ac:dyDescent="0.25">
      <c r="R97" s="37"/>
    </row>
    <row r="98" spans="18:18" s="1" customFormat="1" x14ac:dyDescent="0.25">
      <c r="R98" s="37"/>
    </row>
    <row r="99" spans="18:18" s="1" customFormat="1" x14ac:dyDescent="0.25">
      <c r="R99" s="37"/>
    </row>
    <row r="100" spans="18:18" s="1" customFormat="1" x14ac:dyDescent="0.25">
      <c r="R100" s="37"/>
    </row>
    <row r="101" spans="18:18" s="1" customFormat="1" x14ac:dyDescent="0.25">
      <c r="R101" s="37"/>
    </row>
    <row r="102" spans="18:18" s="1" customFormat="1" x14ac:dyDescent="0.25">
      <c r="R102" s="37"/>
    </row>
    <row r="103" spans="18:18" s="1" customFormat="1" x14ac:dyDescent="0.25">
      <c r="R103" s="37"/>
    </row>
    <row r="104" spans="18:18" s="1" customFormat="1" x14ac:dyDescent="0.25">
      <c r="R104" s="37"/>
    </row>
    <row r="105" spans="18:18" s="1" customFormat="1" x14ac:dyDescent="0.25">
      <c r="R105" s="37"/>
    </row>
    <row r="106" spans="18:18" s="1" customFormat="1" x14ac:dyDescent="0.25">
      <c r="R106" s="37"/>
    </row>
    <row r="107" spans="18:18" s="1" customFormat="1" x14ac:dyDescent="0.25">
      <c r="R107" s="37"/>
    </row>
    <row r="108" spans="18:18" s="1" customFormat="1" x14ac:dyDescent="0.25">
      <c r="R108" s="37"/>
    </row>
    <row r="109" spans="18:18" s="1" customFormat="1" x14ac:dyDescent="0.25">
      <c r="R109" s="37"/>
    </row>
    <row r="110" spans="18:18" s="1" customFormat="1" x14ac:dyDescent="0.25">
      <c r="R110" s="37"/>
    </row>
    <row r="111" spans="18:18" s="1" customFormat="1" x14ac:dyDescent="0.25">
      <c r="R111" s="37"/>
    </row>
    <row r="112" spans="18:18" s="1" customFormat="1" x14ac:dyDescent="0.25">
      <c r="R112" s="37"/>
    </row>
    <row r="113" spans="18:18" s="1" customFormat="1" x14ac:dyDescent="0.25">
      <c r="R113" s="37"/>
    </row>
    <row r="114" spans="18:18" s="1" customFormat="1" x14ac:dyDescent="0.25">
      <c r="R114" s="37"/>
    </row>
    <row r="115" spans="18:18" s="1" customFormat="1" x14ac:dyDescent="0.25">
      <c r="R115" s="37"/>
    </row>
    <row r="116" spans="18:18" s="1" customFormat="1" x14ac:dyDescent="0.25">
      <c r="R116" s="37"/>
    </row>
    <row r="117" spans="18:18" s="1" customFormat="1" x14ac:dyDescent="0.25">
      <c r="R117" s="37"/>
    </row>
    <row r="118" spans="18:18" s="1" customFormat="1" x14ac:dyDescent="0.25">
      <c r="R118" s="37"/>
    </row>
    <row r="119" spans="18:18" s="1" customFormat="1" x14ac:dyDescent="0.25">
      <c r="R119" s="37"/>
    </row>
    <row r="120" spans="18:18" s="1" customFormat="1" x14ac:dyDescent="0.25">
      <c r="R120" s="37"/>
    </row>
    <row r="121" spans="18:18" s="1" customFormat="1" x14ac:dyDescent="0.25">
      <c r="R121" s="37"/>
    </row>
    <row r="122" spans="18:18" s="1" customFormat="1" x14ac:dyDescent="0.25">
      <c r="R122" s="37"/>
    </row>
    <row r="123" spans="18:18" s="1" customFormat="1" x14ac:dyDescent="0.25">
      <c r="R123" s="37"/>
    </row>
    <row r="124" spans="18:18" s="1" customFormat="1" x14ac:dyDescent="0.25">
      <c r="R124" s="37"/>
    </row>
    <row r="125" spans="18:18" s="1" customFormat="1" x14ac:dyDescent="0.25">
      <c r="R125" s="37"/>
    </row>
    <row r="126" spans="18:18" s="1" customFormat="1" x14ac:dyDescent="0.25">
      <c r="R126" s="37"/>
    </row>
    <row r="127" spans="18:18" s="1" customFormat="1" x14ac:dyDescent="0.25">
      <c r="R127" s="37"/>
    </row>
    <row r="128" spans="18:18" s="1" customFormat="1" x14ac:dyDescent="0.25">
      <c r="R128" s="37"/>
    </row>
    <row r="129" spans="18:18" s="1" customFormat="1" x14ac:dyDescent="0.25">
      <c r="R129" s="37"/>
    </row>
    <row r="130" spans="18:18" s="1" customFormat="1" x14ac:dyDescent="0.25">
      <c r="R130" s="37"/>
    </row>
    <row r="131" spans="18:18" s="1" customFormat="1" x14ac:dyDescent="0.25">
      <c r="R131" s="37"/>
    </row>
    <row r="132" spans="18:18" s="1" customFormat="1" x14ac:dyDescent="0.25">
      <c r="R132" s="37"/>
    </row>
    <row r="133" spans="18:18" s="1" customFormat="1" x14ac:dyDescent="0.25">
      <c r="R133" s="37"/>
    </row>
    <row r="134" spans="18:18" s="1" customFormat="1" x14ac:dyDescent="0.25">
      <c r="R134" s="37"/>
    </row>
    <row r="135" spans="18:18" s="1" customFormat="1" x14ac:dyDescent="0.25">
      <c r="R135" s="37"/>
    </row>
    <row r="136" spans="18:18" s="1" customFormat="1" x14ac:dyDescent="0.25">
      <c r="R136" s="37"/>
    </row>
    <row r="137" spans="18:18" s="1" customFormat="1" x14ac:dyDescent="0.25">
      <c r="R137" s="37"/>
    </row>
    <row r="138" spans="18:18" s="1" customFormat="1" x14ac:dyDescent="0.25">
      <c r="R138" s="37"/>
    </row>
    <row r="139" spans="18:18" s="1" customFormat="1" x14ac:dyDescent="0.25">
      <c r="R139" s="37"/>
    </row>
    <row r="140" spans="18:18" s="1" customFormat="1" x14ac:dyDescent="0.25">
      <c r="R140" s="37"/>
    </row>
    <row r="141" spans="18:18" s="1" customFormat="1" x14ac:dyDescent="0.25">
      <c r="R141" s="37"/>
    </row>
    <row r="142" spans="18:18" s="1" customFormat="1" x14ac:dyDescent="0.25">
      <c r="R142" s="37"/>
    </row>
    <row r="143" spans="18:18" s="1" customFormat="1" x14ac:dyDescent="0.25">
      <c r="R143" s="37"/>
    </row>
    <row r="144" spans="18:18" s="1" customFormat="1" x14ac:dyDescent="0.25">
      <c r="R144" s="37"/>
    </row>
    <row r="145" spans="18:18" s="1" customFormat="1" x14ac:dyDescent="0.25">
      <c r="R145" s="37"/>
    </row>
    <row r="146" spans="18:18" s="1" customFormat="1" x14ac:dyDescent="0.25">
      <c r="R146" s="37"/>
    </row>
    <row r="147" spans="18:18" s="1" customFormat="1" x14ac:dyDescent="0.25">
      <c r="R147" s="37"/>
    </row>
    <row r="148" spans="18:18" s="1" customFormat="1" x14ac:dyDescent="0.25">
      <c r="R148" s="37"/>
    </row>
    <row r="149" spans="18:18" s="1" customFormat="1" x14ac:dyDescent="0.25">
      <c r="R149" s="37"/>
    </row>
    <row r="150" spans="18:18" s="1" customFormat="1" x14ac:dyDescent="0.25">
      <c r="R150" s="37"/>
    </row>
    <row r="151" spans="18:18" s="1" customFormat="1" x14ac:dyDescent="0.25">
      <c r="R151" s="37"/>
    </row>
    <row r="152" spans="18:18" s="1" customFormat="1" x14ac:dyDescent="0.25">
      <c r="R152" s="37"/>
    </row>
    <row r="153" spans="18:18" s="1" customFormat="1" x14ac:dyDescent="0.25">
      <c r="R153" s="37"/>
    </row>
    <row r="154" spans="18:18" s="1" customFormat="1" x14ac:dyDescent="0.25">
      <c r="R154" s="37"/>
    </row>
    <row r="155" spans="18:18" s="1" customFormat="1" x14ac:dyDescent="0.25">
      <c r="R155" s="37"/>
    </row>
    <row r="156" spans="18:18" s="1" customFormat="1" x14ac:dyDescent="0.25">
      <c r="R156" s="37"/>
    </row>
    <row r="157" spans="18:18" s="1" customFormat="1" x14ac:dyDescent="0.25">
      <c r="R157" s="37"/>
    </row>
    <row r="158" spans="18:18" s="1" customFormat="1" x14ac:dyDescent="0.25">
      <c r="R158" s="37"/>
    </row>
    <row r="159" spans="18:18" s="1" customFormat="1" x14ac:dyDescent="0.25">
      <c r="R159" s="37"/>
    </row>
    <row r="160" spans="18:18" s="1" customFormat="1" x14ac:dyDescent="0.25">
      <c r="R160" s="37"/>
    </row>
    <row r="161" spans="18:18" s="1" customFormat="1" x14ac:dyDescent="0.25">
      <c r="R161" s="37"/>
    </row>
    <row r="162" spans="18:18" s="1" customFormat="1" x14ac:dyDescent="0.25">
      <c r="R162" s="37"/>
    </row>
    <row r="163" spans="18:18" s="1" customFormat="1" x14ac:dyDescent="0.25">
      <c r="R163" s="37"/>
    </row>
    <row r="164" spans="18:18" s="1" customFormat="1" x14ac:dyDescent="0.25">
      <c r="R164" s="37"/>
    </row>
    <row r="165" spans="18:18" s="1" customFormat="1" x14ac:dyDescent="0.25">
      <c r="R165" s="37"/>
    </row>
    <row r="166" spans="18:18" s="1" customFormat="1" x14ac:dyDescent="0.25">
      <c r="R166" s="37"/>
    </row>
    <row r="167" spans="18:18" s="1" customFormat="1" x14ac:dyDescent="0.25">
      <c r="R167" s="37"/>
    </row>
    <row r="168" spans="18:18" s="1" customFormat="1" x14ac:dyDescent="0.25">
      <c r="R168" s="37"/>
    </row>
    <row r="169" spans="18:18" s="1" customFormat="1" x14ac:dyDescent="0.25">
      <c r="R169" s="37"/>
    </row>
    <row r="170" spans="18:18" s="1" customFormat="1" x14ac:dyDescent="0.25">
      <c r="R170" s="37"/>
    </row>
    <row r="171" spans="18:18" s="1" customFormat="1" x14ac:dyDescent="0.25">
      <c r="R171" s="37"/>
    </row>
    <row r="172" spans="18:18" s="1" customFormat="1" x14ac:dyDescent="0.25">
      <c r="R172" s="37"/>
    </row>
    <row r="173" spans="18:18" s="1" customFormat="1" x14ac:dyDescent="0.25">
      <c r="R173" s="37"/>
    </row>
    <row r="174" spans="18:18" s="1" customFormat="1" x14ac:dyDescent="0.25">
      <c r="R174" s="37"/>
    </row>
    <row r="175" spans="18:18" s="1" customFormat="1" x14ac:dyDescent="0.25">
      <c r="R175" s="37"/>
    </row>
    <row r="176" spans="18:18" s="1" customFormat="1" x14ac:dyDescent="0.25">
      <c r="R176" s="37"/>
    </row>
    <row r="177" spans="18:18" s="1" customFormat="1" x14ac:dyDescent="0.25">
      <c r="R177" s="37"/>
    </row>
    <row r="178" spans="18:18" s="1" customFormat="1" x14ac:dyDescent="0.25">
      <c r="R178" s="37"/>
    </row>
    <row r="179" spans="18:18" s="1" customFormat="1" x14ac:dyDescent="0.25">
      <c r="R179" s="37"/>
    </row>
    <row r="180" spans="18:18" s="1" customFormat="1" x14ac:dyDescent="0.25">
      <c r="R180" s="37"/>
    </row>
    <row r="181" spans="18:18" s="1" customFormat="1" x14ac:dyDescent="0.25">
      <c r="R181" s="37"/>
    </row>
    <row r="182" spans="18:18" s="1" customFormat="1" x14ac:dyDescent="0.25">
      <c r="R182" s="37"/>
    </row>
    <row r="183" spans="18:18" s="1" customFormat="1" x14ac:dyDescent="0.25">
      <c r="R183" s="37"/>
    </row>
    <row r="184" spans="18:18" s="1" customFormat="1" x14ac:dyDescent="0.25">
      <c r="R184" s="37"/>
    </row>
    <row r="185" spans="18:18" s="1" customFormat="1" x14ac:dyDescent="0.25">
      <c r="R185" s="37"/>
    </row>
    <row r="186" spans="18:18" s="1" customFormat="1" x14ac:dyDescent="0.25">
      <c r="R186" s="37"/>
    </row>
    <row r="187" spans="18:18" s="1" customFormat="1" x14ac:dyDescent="0.25">
      <c r="R187" s="37"/>
    </row>
    <row r="188" spans="18:18" s="1" customFormat="1" x14ac:dyDescent="0.25">
      <c r="R188" s="37"/>
    </row>
    <row r="189" spans="18:18" s="1" customFormat="1" x14ac:dyDescent="0.25">
      <c r="R189" s="37"/>
    </row>
    <row r="190" spans="18:18" s="1" customFormat="1" x14ac:dyDescent="0.25">
      <c r="R190" s="37"/>
    </row>
    <row r="191" spans="18:18" s="1" customFormat="1" x14ac:dyDescent="0.25">
      <c r="R191" s="37"/>
    </row>
    <row r="192" spans="18:18" s="1" customFormat="1" x14ac:dyDescent="0.25">
      <c r="R192" s="37"/>
    </row>
    <row r="193" spans="18:18" s="1" customFormat="1" x14ac:dyDescent="0.25">
      <c r="R193" s="37"/>
    </row>
    <row r="194" spans="18:18" s="1" customFormat="1" x14ac:dyDescent="0.25">
      <c r="R194" s="37"/>
    </row>
    <row r="195" spans="18:18" s="1" customFormat="1" x14ac:dyDescent="0.25">
      <c r="R195" s="37"/>
    </row>
    <row r="196" spans="18:18" s="1" customFormat="1" x14ac:dyDescent="0.25">
      <c r="R196" s="37"/>
    </row>
  </sheetData>
  <mergeCells count="1">
    <mergeCell ref="B34:F34"/>
  </mergeCells>
  <dataValidations count="3">
    <dataValidation type="list" allowBlank="1" showInputMessage="1" showErrorMessage="1" sqref="AP39">
      <formula1>$AP$24:$AP$28</formula1>
    </dataValidation>
    <dataValidation type="list" allowBlank="1" showInputMessage="1" showErrorMessage="1" sqref="AP35">
      <formula1>$AP$12:$AP$16</formula1>
    </dataValidation>
    <dataValidation type="list" allowBlank="1" showInputMessage="1" showErrorMessage="1" sqref="AP37">
      <formula1>$AP$18:$AP$22</formula1>
    </dataValidation>
  </dataValidations>
  <hyperlinks>
    <hyperlink ref="B34" location="help!A1" display="Click and proceed to the tool"/>
    <hyperlink ref="B34:F34" location="tool!A1" display="Click and proceed to the tool"/>
  </hyperlinks>
  <pageMargins left="0.7" right="0.7" top="0.75" bottom="0.75" header="0.3" footer="0.3"/>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Folha4" enableFormatConditionsCalculation="0"/>
  <dimension ref="A1:CK196"/>
  <sheetViews>
    <sheetView tabSelected="1" zoomScaleNormal="100" zoomScalePageLayoutView="85" workbookViewId="0">
      <selection activeCell="B2" sqref="B2:Q39"/>
    </sheetView>
  </sheetViews>
  <sheetFormatPr defaultColWidth="11.42578125" defaultRowHeight="15" x14ac:dyDescent="0.25"/>
  <cols>
    <col min="1" max="1" width="5.7109375" style="1" customWidth="1"/>
    <col min="2" max="2" width="11.42578125" style="36"/>
    <col min="3" max="3" width="1.140625" style="36" bestFit="1" customWidth="1"/>
    <col min="4" max="4" width="13" style="36" customWidth="1"/>
    <col min="5" max="5" width="1.140625" style="36" bestFit="1" customWidth="1"/>
    <col min="6" max="6" width="12.140625" style="36" bestFit="1" customWidth="1"/>
    <col min="7" max="7" width="1.140625" style="36" bestFit="1" customWidth="1"/>
    <col min="8" max="8" width="11.42578125" style="36"/>
    <col min="9" max="9" width="1.140625" style="36" bestFit="1" customWidth="1"/>
    <col min="10" max="10" width="11.42578125" style="36"/>
    <col min="11" max="11" width="3.28515625" style="36" customWidth="1"/>
    <col min="12" max="13" width="11.42578125" style="36"/>
    <col min="14" max="14" width="27.85546875" style="36" customWidth="1"/>
    <col min="15" max="15" width="11.42578125" style="36"/>
    <col min="16" max="16" width="28.140625" style="36" customWidth="1"/>
    <col min="17" max="17" width="6.85546875" style="36" customWidth="1"/>
    <col min="18" max="18" width="82" style="37" customWidth="1"/>
    <col min="19" max="19" width="10.85546875" style="1" customWidth="1"/>
    <col min="20" max="20" width="10.140625" style="1" customWidth="1"/>
    <col min="21" max="40" width="11.42578125" style="1"/>
    <col min="41" max="41" width="11.42578125" style="120"/>
    <col min="42" max="42" width="27.85546875" style="120" bestFit="1" customWidth="1"/>
    <col min="43" max="43" width="11.42578125" style="120"/>
    <col min="44" max="75" width="11.42578125" style="1"/>
    <col min="76" max="16384" width="11.42578125" style="36"/>
  </cols>
  <sheetData>
    <row r="1" spans="2:89" s="1" customFormat="1" x14ac:dyDescent="0.25">
      <c r="R1" s="37"/>
      <c r="AO1" s="120"/>
      <c r="AP1" s="120"/>
      <c r="AQ1" s="120"/>
    </row>
    <row r="2" spans="2:89" s="1" customFormat="1" ht="23.25" x14ac:dyDescent="0.35">
      <c r="B2" s="144" t="s">
        <v>118</v>
      </c>
      <c r="C2" s="144"/>
      <c r="D2" s="144"/>
      <c r="E2" s="144"/>
      <c r="F2" s="144"/>
      <c r="R2" s="37"/>
      <c r="S2" s="38"/>
      <c r="T2" s="38"/>
      <c r="U2" s="38"/>
      <c r="V2" s="38"/>
      <c r="W2" s="38"/>
      <c r="X2" s="38"/>
      <c r="AO2" s="120" t="s">
        <v>241</v>
      </c>
      <c r="AP2" s="120" t="s">
        <v>176</v>
      </c>
      <c r="AQ2" s="120"/>
    </row>
    <row r="3" spans="2:89" x14ac:dyDescent="0.25">
      <c r="S3" s="38"/>
      <c r="T3" s="38"/>
      <c r="U3" s="38"/>
      <c r="V3" s="38"/>
      <c r="W3" s="38"/>
      <c r="X3" s="38"/>
      <c r="AO3" s="120" t="s">
        <v>243</v>
      </c>
      <c r="AP3" s="120" t="s">
        <v>177</v>
      </c>
      <c r="BW3" s="1" t="s">
        <v>39</v>
      </c>
      <c r="BX3" s="1" t="s">
        <v>38</v>
      </c>
      <c r="BY3" s="1"/>
      <c r="BZ3" s="1"/>
      <c r="CA3" s="1"/>
      <c r="CB3" s="1"/>
      <c r="CC3" s="1"/>
      <c r="CD3" s="1"/>
      <c r="CE3" s="1"/>
      <c r="CF3" s="1"/>
      <c r="CG3" s="1"/>
      <c r="CH3" s="1"/>
      <c r="CI3" s="1"/>
      <c r="CJ3" s="1"/>
      <c r="CK3" s="1"/>
    </row>
    <row r="4" spans="2:89" x14ac:dyDescent="0.25">
      <c r="R4" s="39"/>
      <c r="S4" s="47"/>
      <c r="T4" s="47"/>
      <c r="U4" s="47"/>
      <c r="V4" s="41"/>
      <c r="W4" s="41"/>
      <c r="X4" s="41"/>
      <c r="Y4" s="41"/>
      <c r="AO4" s="120" t="s">
        <v>242</v>
      </c>
      <c r="BW4" s="1" t="str">
        <f>SUBSTITUTE(BW3,"tecnologia",BW6,1)</f>
        <v>3 - NIMBYism towards Wind power</v>
      </c>
      <c r="BX4" s="1" t="str">
        <f>SUBSTITUTE(BX3,"tecnologia",BX6,1)</f>
        <v>2 - Attitude towards new Wind power plant in the country</v>
      </c>
      <c r="BY4" s="1"/>
      <c r="BZ4" s="1"/>
      <c r="CA4" s="1"/>
      <c r="CB4" s="1"/>
      <c r="CC4" s="1"/>
      <c r="CD4" s="1"/>
      <c r="CE4" s="1"/>
      <c r="CF4" s="1"/>
      <c r="CG4" s="1"/>
      <c r="CH4" s="1"/>
      <c r="CI4" s="1"/>
      <c r="CJ4" s="1"/>
      <c r="CK4" s="1"/>
    </row>
    <row r="5" spans="2:89" x14ac:dyDescent="0.25">
      <c r="R5" s="39">
        <v>2</v>
      </c>
      <c r="S5" s="47" t="str">
        <f>INDEX(AO2:AO5,R5,1)</f>
        <v>Wind</v>
      </c>
      <c r="T5" s="47"/>
      <c r="U5" s="47"/>
      <c r="V5" s="41"/>
      <c r="W5" s="41"/>
      <c r="X5" s="41"/>
      <c r="Y5" s="41"/>
      <c r="AO5" s="120" t="s">
        <v>244</v>
      </c>
      <c r="AP5" s="121"/>
      <c r="BW5" s="1">
        <f>R5</f>
        <v>2</v>
      </c>
      <c r="BX5" s="1">
        <f>R5</f>
        <v>2</v>
      </c>
      <c r="BY5" s="1"/>
      <c r="BZ5" s="1"/>
      <c r="CA5" s="1"/>
      <c r="CB5" s="1"/>
      <c r="CC5" s="1"/>
      <c r="CD5" s="1"/>
      <c r="CE5" s="1"/>
      <c r="CF5" s="1"/>
      <c r="CG5" s="1"/>
      <c r="CH5" s="1"/>
      <c r="CI5" s="1"/>
      <c r="CJ5" s="1"/>
      <c r="CK5" s="1"/>
    </row>
    <row r="6" spans="2:89" x14ac:dyDescent="0.25">
      <c r="R6" s="39"/>
      <c r="S6" s="47"/>
      <c r="T6" s="47"/>
      <c r="U6" s="47"/>
      <c r="V6" s="41"/>
      <c r="W6" s="41"/>
      <c r="X6" s="41"/>
      <c r="Y6" s="41"/>
      <c r="AP6" s="122" t="s">
        <v>250</v>
      </c>
      <c r="AQ6" s="120">
        <v>1</v>
      </c>
      <c r="BW6" s="1" t="str">
        <f>INDEX($AO$2:$AO$5,BW5)</f>
        <v>Wind</v>
      </c>
      <c r="BX6" s="1" t="str">
        <f>INDEX($AO$2:$AO$5,BX5)</f>
        <v>Wind</v>
      </c>
      <c r="BY6" s="1"/>
      <c r="BZ6" s="1"/>
      <c r="CA6" s="1"/>
      <c r="CB6" s="1"/>
      <c r="CC6" s="1"/>
      <c r="CD6" s="1"/>
      <c r="CE6" s="1"/>
      <c r="CF6" s="1"/>
      <c r="CG6" s="1"/>
      <c r="CH6" s="1"/>
      <c r="CI6" s="1"/>
      <c r="CJ6" s="1"/>
      <c r="CK6" s="1"/>
    </row>
    <row r="7" spans="2:89" x14ac:dyDescent="0.25">
      <c r="R7" s="39">
        <v>2</v>
      </c>
      <c r="S7" s="47" t="str">
        <f>INDEX(AO7:AO8,R7,1)</f>
        <v>Yes</v>
      </c>
      <c r="T7" s="47"/>
      <c r="U7" s="47"/>
      <c r="V7" s="41"/>
      <c r="W7" s="41"/>
      <c r="X7" s="41"/>
      <c r="Y7" s="41"/>
      <c r="AO7" s="120" t="s">
        <v>102</v>
      </c>
      <c r="AP7" s="122" t="s">
        <v>251</v>
      </c>
      <c r="AQ7" s="120">
        <v>2</v>
      </c>
      <c r="BX7" s="1"/>
      <c r="BY7" s="1"/>
      <c r="BZ7" s="1"/>
      <c r="CA7" s="1"/>
      <c r="CB7" s="1"/>
      <c r="CC7" s="1"/>
      <c r="CD7" s="1"/>
      <c r="CE7" s="1"/>
      <c r="CF7" s="1"/>
      <c r="CG7" s="1"/>
      <c r="CH7" s="1"/>
      <c r="CI7" s="1"/>
      <c r="CJ7" s="1"/>
      <c r="CK7" s="1"/>
    </row>
    <row r="8" spans="2:89" x14ac:dyDescent="0.25">
      <c r="R8" s="39"/>
      <c r="S8" s="47"/>
      <c r="T8" s="47"/>
      <c r="U8" s="47"/>
      <c r="V8" s="41"/>
      <c r="W8" s="41"/>
      <c r="X8" s="41"/>
      <c r="Y8" s="41"/>
      <c r="AO8" s="120" t="s">
        <v>101</v>
      </c>
      <c r="AP8" s="122" t="s">
        <v>252</v>
      </c>
      <c r="BX8" s="1"/>
      <c r="BY8" s="1"/>
      <c r="BZ8" s="1"/>
      <c r="CA8" s="1"/>
      <c r="CB8" s="1"/>
      <c r="CC8" s="1"/>
      <c r="CD8" s="1"/>
      <c r="CE8" s="1"/>
      <c r="CF8" s="1"/>
      <c r="CG8" s="1"/>
      <c r="CH8" s="1"/>
      <c r="CI8" s="1"/>
      <c r="CJ8" s="1"/>
      <c r="CK8" s="1"/>
    </row>
    <row r="9" spans="2:89" x14ac:dyDescent="0.25">
      <c r="R9" s="39"/>
      <c r="S9" s="47"/>
      <c r="T9" s="47"/>
      <c r="U9" s="47"/>
      <c r="V9" s="41"/>
      <c r="W9" s="41"/>
      <c r="X9" s="41"/>
      <c r="Y9" s="41"/>
      <c r="AP9" s="122" t="s">
        <v>253</v>
      </c>
      <c r="AQ9" s="120">
        <v>1</v>
      </c>
      <c r="BX9" s="1"/>
      <c r="BY9" s="1"/>
      <c r="BZ9" s="1"/>
      <c r="CA9" s="1"/>
      <c r="CB9" s="1"/>
      <c r="CC9" s="1"/>
      <c r="CD9" s="1"/>
      <c r="CE9" s="1"/>
      <c r="CF9" s="1"/>
      <c r="CG9" s="1"/>
      <c r="CH9" s="1"/>
      <c r="CI9" s="1"/>
      <c r="CJ9" s="1"/>
      <c r="CK9" s="1"/>
    </row>
    <row r="10" spans="2:89" x14ac:dyDescent="0.25">
      <c r="R10" s="39"/>
      <c r="S10" s="47"/>
      <c r="T10" s="47"/>
      <c r="U10" s="47"/>
      <c r="V10" s="41"/>
      <c r="W10" s="41"/>
      <c r="X10" s="41"/>
      <c r="Y10" s="41"/>
      <c r="AO10" s="120">
        <v>18</v>
      </c>
      <c r="AP10" s="122" t="s">
        <v>97</v>
      </c>
      <c r="AQ10" s="120">
        <v>2</v>
      </c>
      <c r="BX10" s="1"/>
      <c r="BY10" s="1"/>
      <c r="BZ10" s="1"/>
      <c r="CA10" s="1"/>
      <c r="CB10" s="1"/>
      <c r="CC10" s="1"/>
      <c r="CD10" s="1"/>
      <c r="CE10" s="1"/>
      <c r="CF10" s="1"/>
      <c r="CG10" s="1"/>
      <c r="CH10" s="1"/>
      <c r="CI10" s="1"/>
      <c r="CJ10" s="1"/>
      <c r="CK10" s="1"/>
    </row>
    <row r="11" spans="2:89" x14ac:dyDescent="0.25">
      <c r="R11" s="39">
        <v>2</v>
      </c>
      <c r="S11" s="47" t="str">
        <f>INDEX(AP2:AP3,R11,1)</f>
        <v>Male</v>
      </c>
      <c r="T11" s="47"/>
      <c r="U11" s="47"/>
      <c r="V11" s="41"/>
      <c r="W11" s="41"/>
      <c r="X11" s="41"/>
      <c r="Y11" s="41"/>
      <c r="AO11" s="120">
        <v>22</v>
      </c>
      <c r="AP11" s="122"/>
      <c r="AQ11" s="120">
        <v>3</v>
      </c>
      <c r="BX11" s="1"/>
      <c r="BY11" s="1"/>
      <c r="BZ11" s="1"/>
      <c r="CA11" s="1"/>
      <c r="CB11" s="1"/>
      <c r="CC11" s="1"/>
      <c r="CD11" s="1"/>
      <c r="CE11" s="1"/>
      <c r="CF11" s="1"/>
      <c r="CG11" s="1"/>
      <c r="CH11" s="1"/>
      <c r="CI11" s="1"/>
      <c r="CJ11" s="1"/>
      <c r="CK11" s="1"/>
    </row>
    <row r="12" spans="2:89" x14ac:dyDescent="0.25">
      <c r="R12" s="39"/>
      <c r="S12" s="47"/>
      <c r="T12" s="47"/>
      <c r="U12" s="47"/>
      <c r="V12" s="41"/>
      <c r="W12" s="41"/>
      <c r="X12" s="41"/>
      <c r="Y12" s="41"/>
      <c r="AO12" s="120">
        <v>26</v>
      </c>
      <c r="AP12" s="122" t="s">
        <v>259</v>
      </c>
      <c r="AQ12" s="120">
        <v>4</v>
      </c>
      <c r="BX12" s="1"/>
      <c r="BY12" s="1"/>
      <c r="BZ12" s="1"/>
      <c r="CA12" s="1"/>
      <c r="CB12" s="1"/>
      <c r="CC12" s="1"/>
      <c r="CD12" s="1"/>
      <c r="CE12" s="1"/>
      <c r="CF12" s="1"/>
      <c r="CG12" s="1"/>
      <c r="CH12" s="1"/>
      <c r="CI12" s="1"/>
      <c r="CJ12" s="1"/>
      <c r="CK12" s="1"/>
    </row>
    <row r="13" spans="2:89" x14ac:dyDescent="0.25">
      <c r="R13" s="39">
        <f>INDEX(AO10:AO28,S13)</f>
        <v>58</v>
      </c>
      <c r="S13" s="39">
        <v>11</v>
      </c>
      <c r="T13" s="47"/>
      <c r="U13" s="47"/>
      <c r="V13" s="41"/>
      <c r="W13" s="41"/>
      <c r="X13" s="41"/>
      <c r="Y13" s="41"/>
      <c r="AO13" s="120">
        <v>30</v>
      </c>
      <c r="AP13" s="122" t="s">
        <v>260</v>
      </c>
      <c r="AQ13" s="120">
        <v>5</v>
      </c>
      <c r="BX13" s="1"/>
      <c r="BY13" s="1"/>
      <c r="BZ13" s="1"/>
      <c r="CA13" s="1"/>
      <c r="CB13" s="1"/>
      <c r="CC13" s="1"/>
      <c r="CD13" s="1"/>
      <c r="CE13" s="1"/>
      <c r="CF13" s="1"/>
      <c r="CG13" s="1"/>
      <c r="CH13" s="1"/>
      <c r="CI13" s="1"/>
      <c r="CJ13" s="1"/>
      <c r="CK13" s="1"/>
    </row>
    <row r="14" spans="2:89" x14ac:dyDescent="0.25">
      <c r="R14" s="39"/>
      <c r="S14" s="47"/>
      <c r="T14" s="47"/>
      <c r="U14" s="47"/>
      <c r="V14" s="41"/>
      <c r="W14" s="41"/>
      <c r="X14" s="41"/>
      <c r="Y14" s="41"/>
      <c r="AO14" s="120">
        <v>34</v>
      </c>
      <c r="AP14" s="122" t="s">
        <v>261</v>
      </c>
      <c r="BX14" s="1"/>
      <c r="BY14" s="1"/>
      <c r="BZ14" s="1"/>
      <c r="CA14" s="1"/>
      <c r="CB14" s="1"/>
      <c r="CC14" s="1"/>
      <c r="CD14" s="1"/>
      <c r="CE14" s="1"/>
      <c r="CF14" s="1"/>
      <c r="CG14" s="1"/>
      <c r="CH14" s="1"/>
      <c r="CI14" s="1"/>
      <c r="CJ14" s="1"/>
      <c r="CK14" s="1"/>
    </row>
    <row r="15" spans="2:89" x14ac:dyDescent="0.25">
      <c r="R15" s="39">
        <v>4</v>
      </c>
      <c r="S15" s="47" t="str">
        <f>INDEX(AP6:AP10,R15)</f>
        <v>12th degree level</v>
      </c>
      <c r="T15" s="47"/>
      <c r="U15" s="47"/>
      <c r="V15" s="41"/>
      <c r="W15" s="41"/>
      <c r="X15" s="41"/>
      <c r="Y15" s="41"/>
      <c r="AO15" s="120">
        <v>38</v>
      </c>
      <c r="AP15" s="122" t="s">
        <v>262</v>
      </c>
      <c r="AQ15" s="120">
        <v>1</v>
      </c>
      <c r="BX15" s="1"/>
      <c r="BY15" s="1"/>
      <c r="BZ15" s="1"/>
      <c r="CA15" s="1"/>
      <c r="CB15" s="1"/>
      <c r="CC15" s="1"/>
      <c r="CD15" s="1"/>
      <c r="CE15" s="1"/>
      <c r="CF15" s="1"/>
      <c r="CG15" s="1"/>
      <c r="CH15" s="1"/>
      <c r="CI15" s="1"/>
      <c r="CJ15" s="1"/>
      <c r="CK15" s="1"/>
    </row>
    <row r="16" spans="2:89" x14ac:dyDescent="0.25">
      <c r="R16" s="39"/>
      <c r="S16" s="47"/>
      <c r="T16" s="47"/>
      <c r="U16" s="47"/>
      <c r="V16" s="41"/>
      <c r="W16" s="41"/>
      <c r="X16" s="41"/>
      <c r="Y16" s="41"/>
      <c r="AO16" s="120">
        <v>42</v>
      </c>
      <c r="AP16" s="122" t="s">
        <v>98</v>
      </c>
      <c r="AQ16" s="120">
        <v>2</v>
      </c>
      <c r="BX16" s="1"/>
      <c r="BY16" s="1"/>
      <c r="BZ16" s="1"/>
      <c r="CA16" s="1"/>
      <c r="CB16" s="1"/>
      <c r="CC16" s="1"/>
      <c r="CD16" s="1"/>
      <c r="CE16" s="1"/>
      <c r="CF16" s="1"/>
      <c r="CG16" s="1"/>
      <c r="CH16" s="1"/>
      <c r="CI16" s="1"/>
      <c r="CJ16" s="1"/>
      <c r="CK16" s="1"/>
    </row>
    <row r="17" spans="18:89" x14ac:dyDescent="0.25">
      <c r="R17" s="39"/>
      <c r="S17" s="47"/>
      <c r="T17" s="47"/>
      <c r="U17" s="47"/>
      <c r="V17" s="41"/>
      <c r="W17" s="41"/>
      <c r="X17" s="41"/>
      <c r="Y17" s="41"/>
      <c r="AO17" s="120">
        <v>46</v>
      </c>
      <c r="AP17" s="122"/>
      <c r="AQ17" s="120">
        <v>3</v>
      </c>
      <c r="BX17" s="1"/>
      <c r="BY17" s="1"/>
      <c r="BZ17" s="1"/>
      <c r="CA17" s="1"/>
      <c r="CB17" s="1"/>
      <c r="CC17" s="1"/>
      <c r="CD17" s="1"/>
      <c r="CE17" s="1"/>
      <c r="CF17" s="1"/>
      <c r="CG17" s="1"/>
      <c r="CH17" s="1"/>
      <c r="CI17" s="1"/>
      <c r="CJ17" s="1"/>
      <c r="CK17" s="1"/>
    </row>
    <row r="18" spans="18:89" x14ac:dyDescent="0.25">
      <c r="R18" s="39"/>
      <c r="S18" s="47"/>
      <c r="T18" s="47"/>
      <c r="U18" s="47"/>
      <c r="V18" s="41"/>
      <c r="W18" s="41"/>
      <c r="X18" s="41"/>
      <c r="Y18" s="41"/>
      <c r="AO18" s="120">
        <v>50</v>
      </c>
      <c r="AP18" s="122" t="s">
        <v>257</v>
      </c>
      <c r="AQ18" s="120">
        <v>4</v>
      </c>
      <c r="BX18" s="1"/>
      <c r="BY18" s="1"/>
      <c r="BZ18" s="1"/>
      <c r="CA18" s="1"/>
      <c r="CB18" s="1"/>
      <c r="CC18" s="1"/>
      <c r="CD18" s="1"/>
      <c r="CE18" s="1"/>
      <c r="CF18" s="1"/>
      <c r="CG18" s="1"/>
      <c r="CH18" s="1"/>
      <c r="CI18" s="1"/>
      <c r="CJ18" s="1"/>
      <c r="CK18" s="1"/>
    </row>
    <row r="19" spans="18:89" x14ac:dyDescent="0.25">
      <c r="R19" s="39"/>
      <c r="S19" s="47"/>
      <c r="T19" s="47"/>
      <c r="U19" s="47"/>
      <c r="V19" s="41"/>
      <c r="W19" s="41"/>
      <c r="X19" s="41"/>
      <c r="Y19" s="41"/>
      <c r="AO19" s="120">
        <v>54</v>
      </c>
      <c r="AP19" s="122" t="s">
        <v>258</v>
      </c>
      <c r="AQ19" s="120">
        <v>5</v>
      </c>
      <c r="BX19" s="1"/>
      <c r="BY19" s="1"/>
      <c r="BZ19" s="1"/>
      <c r="CA19" s="1"/>
      <c r="CB19" s="1"/>
      <c r="CC19" s="1"/>
      <c r="CD19" s="1"/>
      <c r="CE19" s="1"/>
      <c r="CF19" s="1"/>
      <c r="CG19" s="1"/>
      <c r="CH19" s="1"/>
      <c r="CI19" s="1"/>
      <c r="CJ19" s="1"/>
      <c r="CK19" s="1"/>
    </row>
    <row r="20" spans="18:89" x14ac:dyDescent="0.25">
      <c r="R20" s="39"/>
      <c r="S20" s="47"/>
      <c r="T20" s="47"/>
      <c r="U20" s="47"/>
      <c r="V20" s="41"/>
      <c r="W20" s="41"/>
      <c r="X20" s="41"/>
      <c r="Y20" s="41"/>
      <c r="AO20" s="120">
        <v>58</v>
      </c>
      <c r="AP20" s="122" t="s">
        <v>263</v>
      </c>
      <c r="BX20" s="1"/>
      <c r="BY20" s="1"/>
      <c r="BZ20" s="1"/>
      <c r="CA20" s="1"/>
      <c r="CB20" s="1"/>
      <c r="CC20" s="1"/>
      <c r="CD20" s="1"/>
      <c r="CE20" s="1"/>
      <c r="CF20" s="1"/>
      <c r="CG20" s="1"/>
      <c r="CH20" s="1"/>
      <c r="CI20" s="1"/>
      <c r="CJ20" s="1"/>
      <c r="CK20" s="1"/>
    </row>
    <row r="21" spans="18:89" x14ac:dyDescent="0.25">
      <c r="R21" s="39"/>
      <c r="S21" s="47"/>
      <c r="T21" s="47"/>
      <c r="U21" s="47"/>
      <c r="V21" s="41"/>
      <c r="W21" s="41"/>
      <c r="X21" s="41"/>
      <c r="Y21" s="41"/>
      <c r="AO21" s="120">
        <v>62</v>
      </c>
      <c r="AP21" s="122" t="s">
        <v>264</v>
      </c>
      <c r="AQ21" s="120">
        <v>1</v>
      </c>
      <c r="BX21" s="1"/>
      <c r="BY21" s="1"/>
      <c r="BZ21" s="1"/>
      <c r="CA21" s="1"/>
      <c r="CB21" s="1"/>
      <c r="CC21" s="1"/>
      <c r="CD21" s="1"/>
      <c r="CE21" s="1"/>
      <c r="CF21" s="1"/>
      <c r="CG21" s="1"/>
      <c r="CH21" s="1"/>
      <c r="CI21" s="1"/>
      <c r="CJ21" s="1"/>
      <c r="CK21" s="1"/>
    </row>
    <row r="22" spans="18:89" x14ac:dyDescent="0.25">
      <c r="R22" s="39"/>
      <c r="S22" s="47"/>
      <c r="T22" s="47"/>
      <c r="U22" s="47"/>
      <c r="V22" s="41"/>
      <c r="W22" s="41"/>
      <c r="X22" s="41"/>
      <c r="Y22" s="41"/>
      <c r="AO22" s="120">
        <v>66</v>
      </c>
      <c r="AP22" s="122" t="s">
        <v>99</v>
      </c>
      <c r="AQ22" s="120">
        <v>2</v>
      </c>
      <c r="BX22" s="1"/>
      <c r="BY22" s="1"/>
      <c r="BZ22" s="1"/>
      <c r="CA22" s="1"/>
      <c r="CB22" s="1"/>
      <c r="CC22" s="1"/>
      <c r="CD22" s="1"/>
      <c r="CE22" s="1"/>
      <c r="CF22" s="1"/>
      <c r="CG22" s="1"/>
      <c r="CH22" s="1"/>
      <c r="CI22" s="1"/>
      <c r="CJ22" s="1"/>
      <c r="CK22" s="1"/>
    </row>
    <row r="23" spans="18:89" x14ac:dyDescent="0.25">
      <c r="R23" s="39"/>
      <c r="S23" s="47"/>
      <c r="T23" s="47"/>
      <c r="U23" s="47"/>
      <c r="V23" s="41"/>
      <c r="W23" s="41"/>
      <c r="X23" s="41"/>
      <c r="Y23" s="41"/>
      <c r="AO23" s="120">
        <v>70</v>
      </c>
      <c r="AP23" s="122"/>
      <c r="AQ23" s="120">
        <v>3</v>
      </c>
      <c r="BX23" s="1"/>
      <c r="BY23" s="1"/>
      <c r="BZ23" s="1"/>
      <c r="CA23" s="1"/>
      <c r="CB23" s="1"/>
      <c r="CC23" s="1"/>
      <c r="CD23" s="1"/>
      <c r="CE23" s="1"/>
      <c r="CF23" s="1"/>
      <c r="CG23" s="1"/>
      <c r="CH23" s="1"/>
      <c r="CI23" s="1"/>
      <c r="CJ23" s="1"/>
      <c r="CK23" s="1"/>
    </row>
    <row r="24" spans="18:89" x14ac:dyDescent="0.25">
      <c r="R24" s="39"/>
      <c r="S24" s="47"/>
      <c r="T24" s="47"/>
      <c r="U24" s="47"/>
      <c r="V24" s="41"/>
      <c r="W24" s="41"/>
      <c r="X24" s="41"/>
      <c r="Y24" s="41"/>
      <c r="AO24" s="120">
        <v>74</v>
      </c>
      <c r="AP24" s="122" t="s">
        <v>265</v>
      </c>
      <c r="AQ24" s="120">
        <v>4</v>
      </c>
      <c r="BX24" s="1"/>
      <c r="BY24" s="1"/>
      <c r="BZ24" s="1"/>
      <c r="CA24" s="1"/>
      <c r="CB24" s="1"/>
      <c r="CC24" s="1"/>
      <c r="CD24" s="1"/>
      <c r="CE24" s="1"/>
      <c r="CF24" s="1"/>
      <c r="CG24" s="1"/>
      <c r="CH24" s="1"/>
      <c r="CI24" s="1"/>
      <c r="CJ24" s="1"/>
      <c r="CK24" s="1"/>
    </row>
    <row r="25" spans="18:89" x14ac:dyDescent="0.25">
      <c r="R25" s="39"/>
      <c r="S25" s="47"/>
      <c r="T25" s="47"/>
      <c r="U25" s="47"/>
      <c r="V25" s="41"/>
      <c r="W25" s="41"/>
      <c r="X25" s="41"/>
      <c r="Y25" s="41"/>
      <c r="AO25" s="120">
        <v>78</v>
      </c>
      <c r="AP25" s="122" t="s">
        <v>81</v>
      </c>
      <c r="AQ25" s="120">
        <v>5</v>
      </c>
      <c r="BX25" s="1"/>
      <c r="BY25" s="1"/>
      <c r="BZ25" s="1"/>
      <c r="CA25" s="1"/>
      <c r="CB25" s="1"/>
      <c r="CC25" s="1"/>
      <c r="CD25" s="1"/>
      <c r="CE25" s="1"/>
      <c r="CF25" s="1"/>
      <c r="CG25" s="1"/>
      <c r="CH25" s="1"/>
      <c r="CI25" s="1"/>
      <c r="CJ25" s="1"/>
      <c r="CK25" s="1"/>
    </row>
    <row r="26" spans="18:89" x14ac:dyDescent="0.25">
      <c r="R26" s="39"/>
      <c r="S26" s="47"/>
      <c r="T26" s="47"/>
      <c r="U26" s="47"/>
      <c r="V26" s="41"/>
      <c r="W26" s="41"/>
      <c r="X26" s="41"/>
      <c r="Y26" s="41"/>
      <c r="AO26" s="120">
        <v>82</v>
      </c>
      <c r="AP26" s="122" t="s">
        <v>82</v>
      </c>
      <c r="BX26" s="1"/>
      <c r="BY26" s="1"/>
      <c r="BZ26" s="1"/>
      <c r="CA26" s="1"/>
      <c r="CB26" s="1"/>
      <c r="CC26" s="1"/>
      <c r="CD26" s="1"/>
      <c r="CE26" s="1"/>
      <c r="CF26" s="1"/>
      <c r="CG26" s="1"/>
      <c r="CH26" s="1"/>
      <c r="CI26" s="1"/>
      <c r="CJ26" s="1"/>
      <c r="CK26" s="1"/>
    </row>
    <row r="27" spans="18:89" x14ac:dyDescent="0.25">
      <c r="R27" s="39"/>
      <c r="S27" s="47"/>
      <c r="T27" s="47"/>
      <c r="U27" s="47"/>
      <c r="V27" s="41"/>
      <c r="W27" s="41"/>
      <c r="X27" s="41"/>
      <c r="Y27" s="41"/>
      <c r="AO27" s="120">
        <v>86</v>
      </c>
      <c r="AP27" s="122" t="s">
        <v>83</v>
      </c>
      <c r="AQ27" s="120">
        <v>1</v>
      </c>
      <c r="BX27" s="1"/>
      <c r="BY27" s="1"/>
      <c r="BZ27" s="1"/>
      <c r="CA27" s="1"/>
      <c r="CB27" s="1"/>
      <c r="CC27" s="1"/>
      <c r="CD27" s="1"/>
      <c r="CE27" s="1"/>
      <c r="CF27" s="1"/>
      <c r="CG27" s="1"/>
      <c r="CH27" s="1"/>
      <c r="CI27" s="1"/>
      <c r="CJ27" s="1"/>
      <c r="CK27" s="1"/>
    </row>
    <row r="28" spans="18:89" x14ac:dyDescent="0.25">
      <c r="R28" s="39"/>
      <c r="S28" s="47"/>
      <c r="T28" s="47"/>
      <c r="U28" s="47"/>
      <c r="V28" s="41"/>
      <c r="W28" s="41"/>
      <c r="X28" s="41"/>
      <c r="Y28" s="41"/>
      <c r="AO28" s="120">
        <v>90</v>
      </c>
      <c r="AP28" s="122" t="s">
        <v>100</v>
      </c>
      <c r="AQ28" s="120">
        <v>2</v>
      </c>
      <c r="BX28" s="1"/>
      <c r="BY28" s="1"/>
      <c r="BZ28" s="1"/>
      <c r="CA28" s="1"/>
      <c r="CB28" s="1"/>
      <c r="CC28" s="1"/>
      <c r="CD28" s="1"/>
      <c r="CE28" s="1"/>
      <c r="CF28" s="1"/>
      <c r="CG28" s="1"/>
      <c r="CH28" s="1"/>
      <c r="CI28" s="1"/>
      <c r="CJ28" s="1"/>
      <c r="CK28" s="1"/>
    </row>
    <row r="29" spans="18:89" x14ac:dyDescent="0.25">
      <c r="R29" s="39"/>
      <c r="S29" s="47"/>
      <c r="T29" s="47"/>
      <c r="U29" s="47"/>
      <c r="V29" s="41"/>
      <c r="W29" s="41"/>
      <c r="X29" s="41"/>
      <c r="Y29" s="41"/>
      <c r="AP29" s="122"/>
      <c r="AQ29" s="120">
        <v>3</v>
      </c>
      <c r="BX29" s="1"/>
      <c r="BY29" s="1"/>
      <c r="BZ29" s="1"/>
      <c r="CA29" s="1"/>
      <c r="CB29" s="1"/>
      <c r="CC29" s="1"/>
      <c r="CD29" s="1"/>
      <c r="CE29" s="1"/>
      <c r="CF29" s="1"/>
      <c r="CG29" s="1"/>
      <c r="CH29" s="1"/>
      <c r="CI29" s="1"/>
      <c r="CJ29" s="1"/>
      <c r="CK29" s="1"/>
    </row>
    <row r="30" spans="18:89" x14ac:dyDescent="0.25">
      <c r="R30" s="39">
        <v>3</v>
      </c>
      <c r="S30" s="47" t="str">
        <f>INDEX(AP12:AP16,R30,1)</f>
        <v>Does not alter bill</v>
      </c>
      <c r="T30" s="47"/>
      <c r="U30" s="47"/>
      <c r="V30" s="41"/>
      <c r="W30" s="41"/>
      <c r="X30" s="41"/>
      <c r="Y30" s="41"/>
      <c r="AP30" s="122" t="s">
        <v>101</v>
      </c>
      <c r="AQ30" s="120">
        <v>4</v>
      </c>
      <c r="BX30" s="1"/>
      <c r="BY30" s="1"/>
      <c r="BZ30" s="1"/>
      <c r="CA30" s="1"/>
      <c r="CB30" s="1"/>
      <c r="CC30" s="1"/>
      <c r="CD30" s="1"/>
      <c r="CE30" s="1"/>
      <c r="CF30" s="1"/>
      <c r="CG30" s="1"/>
      <c r="CH30" s="1"/>
      <c r="CI30" s="1"/>
      <c r="CJ30" s="1"/>
      <c r="CK30" s="1"/>
    </row>
    <row r="31" spans="18:89" x14ac:dyDescent="0.25">
      <c r="R31" s="39"/>
      <c r="S31" s="47"/>
      <c r="T31" s="47"/>
      <c r="U31" s="47"/>
      <c r="V31" s="41"/>
      <c r="W31" s="41"/>
      <c r="X31" s="41"/>
      <c r="Y31" s="41"/>
      <c r="AP31" s="122" t="s">
        <v>102</v>
      </c>
      <c r="AQ31" s="120">
        <v>5</v>
      </c>
      <c r="BX31" s="1"/>
      <c r="BY31" s="1"/>
      <c r="BZ31" s="1"/>
      <c r="CA31" s="1"/>
      <c r="CB31" s="1"/>
      <c r="CC31" s="1"/>
      <c r="CD31" s="1"/>
      <c r="CE31" s="1"/>
      <c r="CF31" s="1"/>
      <c r="CG31" s="1"/>
      <c r="CH31" s="1"/>
      <c r="CI31" s="1"/>
      <c r="CJ31" s="1"/>
      <c r="CK31" s="1"/>
    </row>
    <row r="32" spans="18:89" x14ac:dyDescent="0.25">
      <c r="R32" s="39">
        <v>3</v>
      </c>
      <c r="S32" s="47" t="str">
        <f>INDEX(AP18:AP22,R32,1)</f>
        <v>Has no impact</v>
      </c>
      <c r="T32" s="47"/>
      <c r="U32" s="47"/>
      <c r="V32" s="41"/>
      <c r="W32" s="41"/>
      <c r="X32" s="41"/>
      <c r="Y32" s="41"/>
      <c r="AP32" s="122"/>
      <c r="BX32" s="1"/>
      <c r="BY32" s="1"/>
      <c r="BZ32" s="1"/>
      <c r="CA32" s="1"/>
      <c r="CB32" s="1"/>
      <c r="CC32" s="1"/>
      <c r="CD32" s="1"/>
      <c r="CE32" s="1"/>
      <c r="CF32" s="1"/>
      <c r="CG32" s="1"/>
      <c r="CH32" s="1"/>
      <c r="CI32" s="1"/>
      <c r="CJ32" s="1"/>
      <c r="CK32" s="1"/>
    </row>
    <row r="33" spans="2:89" x14ac:dyDescent="0.25">
      <c r="R33" s="39"/>
      <c r="S33" s="47"/>
      <c r="T33" s="47"/>
      <c r="U33" s="47"/>
      <c r="V33" s="41"/>
      <c r="W33" s="41"/>
      <c r="X33" s="41"/>
      <c r="Y33" s="41"/>
      <c r="AP33" s="122"/>
      <c r="BX33" s="1"/>
      <c r="BY33" s="1"/>
      <c r="BZ33" s="1"/>
      <c r="CA33" s="1"/>
      <c r="CB33" s="1"/>
      <c r="CC33" s="1"/>
      <c r="CD33" s="1"/>
      <c r="CE33" s="1"/>
      <c r="CF33" s="1"/>
      <c r="CG33" s="1"/>
      <c r="CH33" s="1"/>
      <c r="CI33" s="1"/>
      <c r="CJ33" s="1"/>
      <c r="CK33" s="1"/>
    </row>
    <row r="34" spans="2:89" s="1" customFormat="1" x14ac:dyDescent="0.25">
      <c r="B34" s="36"/>
      <c r="C34" s="36"/>
      <c r="D34" s="36"/>
      <c r="E34" s="36"/>
      <c r="F34" s="36"/>
      <c r="G34" s="36"/>
      <c r="H34" s="36"/>
      <c r="I34" s="36"/>
      <c r="J34" s="36"/>
      <c r="K34" s="36"/>
      <c r="L34" s="36"/>
      <c r="M34" s="36"/>
      <c r="N34" s="36"/>
      <c r="O34" s="36"/>
      <c r="P34" s="36"/>
      <c r="Q34" s="36"/>
      <c r="R34" s="39">
        <v>3</v>
      </c>
      <c r="S34" s="47" t="str">
        <f>INDEX(AP24:AP28,R34,1)</f>
        <v>No impact</v>
      </c>
      <c r="T34" s="47"/>
      <c r="U34" s="47"/>
      <c r="V34" s="41"/>
      <c r="W34" s="41"/>
      <c r="X34" s="41"/>
      <c r="Y34" s="41"/>
      <c r="AO34" s="120"/>
      <c r="AP34" s="122"/>
      <c r="AQ34" s="120"/>
    </row>
    <row r="35" spans="2:89" s="1" customFormat="1" x14ac:dyDescent="0.25">
      <c r="B35" s="36"/>
      <c r="C35" s="36"/>
      <c r="D35" s="36"/>
      <c r="E35" s="36"/>
      <c r="F35" s="36"/>
      <c r="G35" s="36"/>
      <c r="H35" s="36"/>
      <c r="I35" s="36"/>
      <c r="J35" s="36"/>
      <c r="K35" s="36"/>
      <c r="L35" s="36"/>
      <c r="M35" s="36"/>
      <c r="N35" s="36"/>
      <c r="O35" s="36"/>
      <c r="P35" s="36"/>
      <c r="Q35" s="36"/>
      <c r="R35" s="39"/>
      <c r="S35" s="47"/>
      <c r="T35" s="47"/>
      <c r="U35" s="47"/>
      <c r="V35" s="41"/>
      <c r="W35" s="41"/>
      <c r="X35" s="41"/>
      <c r="Y35" s="41"/>
      <c r="AO35" s="120"/>
      <c r="AP35" s="123" t="str">
        <f>INDEX(tool!AP12:AP16,'eco env soc mais provavel'!E46)</f>
        <v>Slightly reduces bill</v>
      </c>
      <c r="AQ35" s="120"/>
    </row>
    <row r="36" spans="2:89" s="1" customFormat="1" x14ac:dyDescent="0.25">
      <c r="B36" s="36"/>
      <c r="C36" s="36"/>
      <c r="D36" s="36"/>
      <c r="E36" s="36"/>
      <c r="F36" s="36"/>
      <c r="G36" s="36"/>
      <c r="H36" s="36"/>
      <c r="I36" s="36"/>
      <c r="J36" s="36"/>
      <c r="K36" s="36"/>
      <c r="L36" s="36"/>
      <c r="M36" s="36"/>
      <c r="N36" s="36"/>
      <c r="O36" s="36"/>
      <c r="P36" s="36"/>
      <c r="Q36" s="36"/>
      <c r="R36" s="37"/>
      <c r="S36" s="38">
        <v>1</v>
      </c>
      <c r="T36" s="38"/>
      <c r="U36" s="38"/>
      <c r="AO36" s="120"/>
      <c r="AP36" s="122"/>
      <c r="AQ36" s="120"/>
    </row>
    <row r="37" spans="2:89" s="1" customFormat="1" x14ac:dyDescent="0.25">
      <c r="B37" s="36"/>
      <c r="C37" s="36"/>
      <c r="D37" s="36"/>
      <c r="E37" s="36"/>
      <c r="F37" s="36"/>
      <c r="G37" s="36"/>
      <c r="H37" s="36"/>
      <c r="I37" s="36"/>
      <c r="J37" s="36"/>
      <c r="K37" s="36"/>
      <c r="L37" s="36"/>
      <c r="M37" s="36"/>
      <c r="N37" s="36"/>
      <c r="O37" s="36"/>
      <c r="P37" s="36"/>
      <c r="Q37" s="36"/>
      <c r="R37" s="37"/>
      <c r="S37" s="38"/>
      <c r="T37" s="38"/>
      <c r="U37" s="38"/>
      <c r="AO37" s="120"/>
      <c r="AP37" s="123" t="str">
        <f>INDEX(AP18:AP22,'eco env soc mais provavel'!E97)</f>
        <v>Has no impact</v>
      </c>
      <c r="AQ37" s="120"/>
    </row>
    <row r="38" spans="2:89" s="1" customFormat="1" x14ac:dyDescent="0.25">
      <c r="B38" s="36"/>
      <c r="C38" s="36"/>
      <c r="D38" s="36"/>
      <c r="E38" s="36"/>
      <c r="F38" s="36"/>
      <c r="G38" s="36"/>
      <c r="H38" s="36"/>
      <c r="I38" s="36"/>
      <c r="J38" s="36"/>
      <c r="K38" s="36"/>
      <c r="L38" s="36"/>
      <c r="M38" s="36"/>
      <c r="N38" s="36"/>
      <c r="O38" s="36"/>
      <c r="P38" s="36"/>
      <c r="Q38" s="36"/>
      <c r="R38" s="37"/>
      <c r="S38" s="38"/>
      <c r="T38" s="38"/>
      <c r="U38" s="38"/>
      <c r="AO38" s="120"/>
      <c r="AP38" s="120"/>
      <c r="AQ38" s="120"/>
    </row>
    <row r="39" spans="2:89" s="1" customFormat="1" x14ac:dyDescent="0.25">
      <c r="B39" s="36"/>
      <c r="C39" s="36"/>
      <c r="D39" s="36"/>
      <c r="E39" s="36"/>
      <c r="F39" s="36"/>
      <c r="G39" s="36"/>
      <c r="H39" s="36"/>
      <c r="I39" s="36"/>
      <c r="J39" s="36"/>
      <c r="K39" s="36"/>
      <c r="L39" s="36"/>
      <c r="M39" s="36"/>
      <c r="N39" s="36"/>
      <c r="O39" s="36"/>
      <c r="P39" s="36"/>
      <c r="Q39" s="36"/>
      <c r="R39" s="37"/>
      <c r="AO39" s="120"/>
      <c r="AP39" s="123" t="str">
        <f>INDEX(AP24:AP28,'eco env soc mais provavel'!E146)</f>
        <v>Slightly develops local population</v>
      </c>
      <c r="AQ39" s="120"/>
    </row>
    <row r="40" spans="2:89" s="1" customFormat="1" x14ac:dyDescent="0.25">
      <c r="R40" s="37"/>
      <c r="AO40" s="120"/>
      <c r="AP40" s="120"/>
      <c r="AQ40" s="120"/>
    </row>
    <row r="41" spans="2:89" s="1" customFormat="1" x14ac:dyDescent="0.25">
      <c r="R41" s="37"/>
      <c r="AO41" s="120"/>
      <c r="AP41" s="120"/>
      <c r="AQ41" s="120"/>
    </row>
    <row r="42" spans="2:89" s="1" customFormat="1" x14ac:dyDescent="0.25">
      <c r="R42" s="37"/>
      <c r="AO42" s="120"/>
      <c r="AP42" s="124" t="str">
        <f>INDEX($AO$2:$AO$5,R5)</f>
        <v>Wind</v>
      </c>
      <c r="AQ42" s="120"/>
    </row>
    <row r="43" spans="2:89" s="1" customFormat="1" x14ac:dyDescent="0.25">
      <c r="R43" s="37" t="s">
        <v>189</v>
      </c>
      <c r="AO43" s="120"/>
      <c r="AP43" s="125" t="s">
        <v>230</v>
      </c>
      <c r="AQ43" s="120"/>
    </row>
    <row r="44" spans="2:89" s="1" customFormat="1" x14ac:dyDescent="0.25">
      <c r="R44" s="37" t="str">
        <f>SUBSTITUTE(R43,"technology",S5,1)</f>
        <v>1 - Probability of acknowledging Wind power</v>
      </c>
      <c r="AO44" s="120"/>
      <c r="AP44" s="124" t="str">
        <f>SUBSTITUTE(AP43,"technology",AP42)</f>
        <v>Plot 1 presents the respondent's forecasted opinion towards new Wind projects in the country.</v>
      </c>
      <c r="AQ44" s="120"/>
    </row>
    <row r="45" spans="2:89" s="1" customFormat="1" x14ac:dyDescent="0.25">
      <c r="R45" s="37"/>
      <c r="AO45" s="120"/>
      <c r="AP45" s="120"/>
      <c r="AQ45" s="120"/>
    </row>
    <row r="46" spans="2:89" s="1" customFormat="1" x14ac:dyDescent="0.25">
      <c r="R46" s="1" t="s">
        <v>180</v>
      </c>
      <c r="S46" s="40">
        <f>acknowledgement!M19</f>
        <v>0.98478122310162841</v>
      </c>
      <c r="AO46" s="120"/>
      <c r="AP46" s="120" t="s">
        <v>80</v>
      </c>
      <c r="AQ46" s="120"/>
    </row>
    <row r="47" spans="2:89" s="1" customFormat="1" x14ac:dyDescent="0.25">
      <c r="R47" s="1" t="s">
        <v>181</v>
      </c>
      <c r="S47" s="40">
        <f>1-S46</f>
        <v>1.5218776898371589E-2</v>
      </c>
      <c r="AO47" s="120"/>
      <c r="AP47" s="124" t="str">
        <f>SUBSTITUTE(AP46,"technology",AP42)</f>
        <v>Plot 2 presents the respondent's forecasted NIMBY effect. The highest NIMBYism values indicate that the respondent accepts new Wind projects in the country but tends to reject them if it is to be implemented near the respondent's residence.</v>
      </c>
      <c r="AQ47" s="120"/>
    </row>
    <row r="48" spans="2:89" s="1" customFormat="1" x14ac:dyDescent="0.25">
      <c r="R48" s="37"/>
      <c r="AO48" s="120"/>
      <c r="AP48" s="120"/>
      <c r="AQ48" s="120"/>
    </row>
    <row r="49" spans="18:43" s="1" customFormat="1" x14ac:dyDescent="0.25">
      <c r="AO49" s="120"/>
      <c r="AP49" s="120"/>
      <c r="AQ49" s="120"/>
    </row>
    <row r="50" spans="18:43" s="1" customFormat="1" x14ac:dyDescent="0.25">
      <c r="AO50" s="120"/>
      <c r="AP50" s="120"/>
      <c r="AQ50" s="120"/>
    </row>
    <row r="51" spans="18:43" s="1" customFormat="1" x14ac:dyDescent="0.25">
      <c r="R51" s="37" t="s">
        <v>188</v>
      </c>
      <c r="AO51" s="120"/>
      <c r="AP51" s="120"/>
      <c r="AQ51" s="120"/>
    </row>
    <row r="52" spans="18:43" s="1" customFormat="1" x14ac:dyDescent="0.25">
      <c r="R52" s="37" t="str">
        <f>SUBSTITUTE(R51,"technology",S5,1)</f>
        <v>4 - Probability of being willing to pay more for Wind power</v>
      </c>
      <c r="AO52" s="120"/>
      <c r="AP52" s="120"/>
      <c r="AQ52" s="120"/>
    </row>
    <row r="53" spans="18:43" s="1" customFormat="1" x14ac:dyDescent="0.25">
      <c r="R53" s="1" t="s">
        <v>190</v>
      </c>
      <c r="S53" s="40">
        <f>WTP!L19</f>
        <v>0.16980639464796907</v>
      </c>
      <c r="AO53" s="120"/>
      <c r="AP53" s="120"/>
      <c r="AQ53" s="120"/>
    </row>
    <row r="54" spans="18:43" s="1" customFormat="1" x14ac:dyDescent="0.25">
      <c r="R54" s="1" t="s">
        <v>191</v>
      </c>
      <c r="S54" s="40">
        <f>1-S53</f>
        <v>0.83019360535203091</v>
      </c>
      <c r="AO54" s="120"/>
      <c r="AP54" s="120"/>
      <c r="AQ54" s="120"/>
    </row>
    <row r="55" spans="18:43" s="1" customFormat="1" x14ac:dyDescent="0.25">
      <c r="R55" s="37"/>
      <c r="AO55" s="120"/>
      <c r="AP55" s="120"/>
      <c r="AQ55" s="120"/>
    </row>
    <row r="56" spans="18:43" s="1" customFormat="1" x14ac:dyDescent="0.25">
      <c r="R56" s="37"/>
      <c r="AO56" s="120"/>
      <c r="AP56" s="120"/>
      <c r="AQ56" s="120"/>
    </row>
    <row r="57" spans="18:43" s="1" customFormat="1" x14ac:dyDescent="0.25">
      <c r="R57" s="37"/>
      <c r="AO57" s="120"/>
      <c r="AP57" s="120"/>
      <c r="AQ57" s="120"/>
    </row>
    <row r="58" spans="18:43" s="1" customFormat="1" x14ac:dyDescent="0.25">
      <c r="R58" s="37"/>
      <c r="AO58" s="120"/>
      <c r="AP58" s="120"/>
      <c r="AQ58" s="120"/>
    </row>
    <row r="59" spans="18:43" s="1" customFormat="1" x14ac:dyDescent="0.25">
      <c r="R59" s="37"/>
      <c r="AO59" s="120"/>
      <c r="AP59" s="120"/>
      <c r="AQ59" s="120"/>
    </row>
    <row r="60" spans="18:43" s="1" customFormat="1" x14ac:dyDescent="0.25">
      <c r="R60" s="37"/>
      <c r="AO60" s="120"/>
      <c r="AP60" s="120"/>
      <c r="AQ60" s="120"/>
    </row>
    <row r="61" spans="18:43" s="1" customFormat="1" x14ac:dyDescent="0.25">
      <c r="R61" s="37"/>
      <c r="AO61" s="120"/>
      <c r="AP61" s="120"/>
      <c r="AQ61" s="120"/>
    </row>
    <row r="62" spans="18:43" s="1" customFormat="1" x14ac:dyDescent="0.25">
      <c r="R62" s="37"/>
      <c r="AO62" s="120"/>
      <c r="AP62" s="120"/>
      <c r="AQ62" s="120"/>
    </row>
    <row r="63" spans="18:43" s="1" customFormat="1" x14ac:dyDescent="0.25">
      <c r="R63" s="37"/>
      <c r="AO63" s="120"/>
      <c r="AP63" s="120"/>
      <c r="AQ63" s="120"/>
    </row>
    <row r="64" spans="18:43" s="1" customFormat="1" x14ac:dyDescent="0.25">
      <c r="R64" s="37"/>
      <c r="AO64" s="120"/>
      <c r="AP64" s="120"/>
      <c r="AQ64" s="120"/>
    </row>
    <row r="65" spans="18:43" s="1" customFormat="1" x14ac:dyDescent="0.25">
      <c r="R65" s="37"/>
      <c r="AO65" s="120"/>
      <c r="AP65" s="120"/>
      <c r="AQ65" s="120"/>
    </row>
    <row r="66" spans="18:43" s="1" customFormat="1" x14ac:dyDescent="0.25">
      <c r="R66" s="37"/>
      <c r="AO66" s="120"/>
      <c r="AP66" s="120"/>
      <c r="AQ66" s="120"/>
    </row>
    <row r="67" spans="18:43" s="1" customFormat="1" x14ac:dyDescent="0.25">
      <c r="R67" s="37"/>
      <c r="AO67" s="120"/>
      <c r="AP67" s="120"/>
      <c r="AQ67" s="120"/>
    </row>
    <row r="68" spans="18:43" s="1" customFormat="1" x14ac:dyDescent="0.25">
      <c r="R68" s="37"/>
      <c r="AO68" s="120"/>
      <c r="AP68" s="120"/>
      <c r="AQ68" s="120"/>
    </row>
    <row r="69" spans="18:43" s="1" customFormat="1" x14ac:dyDescent="0.25">
      <c r="R69" s="37"/>
      <c r="AO69" s="120"/>
      <c r="AP69" s="120"/>
      <c r="AQ69" s="120"/>
    </row>
    <row r="70" spans="18:43" s="1" customFormat="1" x14ac:dyDescent="0.25">
      <c r="R70" s="37"/>
      <c r="AO70" s="120"/>
      <c r="AP70" s="120"/>
      <c r="AQ70" s="120"/>
    </row>
    <row r="71" spans="18:43" s="1" customFormat="1" x14ac:dyDescent="0.25">
      <c r="R71" s="37"/>
      <c r="AO71" s="120"/>
      <c r="AP71" s="120"/>
      <c r="AQ71" s="120"/>
    </row>
    <row r="72" spans="18:43" s="1" customFormat="1" x14ac:dyDescent="0.25">
      <c r="R72" s="37"/>
      <c r="AO72" s="120"/>
      <c r="AP72" s="120"/>
      <c r="AQ72" s="120"/>
    </row>
    <row r="73" spans="18:43" s="1" customFormat="1" x14ac:dyDescent="0.25">
      <c r="R73" s="37"/>
      <c r="AO73" s="120"/>
      <c r="AP73" s="120"/>
      <c r="AQ73" s="120"/>
    </row>
    <row r="74" spans="18:43" s="1" customFormat="1" x14ac:dyDescent="0.25">
      <c r="R74" s="37"/>
      <c r="AO74" s="120"/>
      <c r="AP74" s="120"/>
      <c r="AQ74" s="120"/>
    </row>
    <row r="75" spans="18:43" s="1" customFormat="1" x14ac:dyDescent="0.25">
      <c r="R75" s="37"/>
      <c r="AO75" s="120"/>
      <c r="AP75" s="120"/>
      <c r="AQ75" s="120"/>
    </row>
    <row r="76" spans="18:43" s="1" customFormat="1" x14ac:dyDescent="0.25">
      <c r="R76" s="37"/>
      <c r="AO76" s="120"/>
      <c r="AP76" s="120"/>
      <c r="AQ76" s="120"/>
    </row>
    <row r="77" spans="18:43" s="1" customFormat="1" x14ac:dyDescent="0.25">
      <c r="R77" s="37"/>
      <c r="AO77" s="120"/>
      <c r="AP77" s="120"/>
      <c r="AQ77" s="120"/>
    </row>
    <row r="78" spans="18:43" s="1" customFormat="1" x14ac:dyDescent="0.25">
      <c r="R78" s="37"/>
      <c r="AO78" s="120"/>
      <c r="AP78" s="120"/>
      <c r="AQ78" s="120"/>
    </row>
    <row r="79" spans="18:43" s="1" customFormat="1" x14ac:dyDescent="0.25">
      <c r="R79" s="37"/>
      <c r="AO79" s="120"/>
      <c r="AP79" s="120"/>
      <c r="AQ79" s="120"/>
    </row>
    <row r="80" spans="18:43" s="1" customFormat="1" x14ac:dyDescent="0.25">
      <c r="R80" s="37"/>
      <c r="AO80" s="120"/>
      <c r="AP80" s="120"/>
      <c r="AQ80" s="120"/>
    </row>
    <row r="81" spans="18:43" s="1" customFormat="1" x14ac:dyDescent="0.25">
      <c r="R81" s="37"/>
      <c r="AO81" s="120"/>
      <c r="AP81" s="120"/>
      <c r="AQ81" s="120"/>
    </row>
    <row r="82" spans="18:43" s="1" customFormat="1" x14ac:dyDescent="0.25">
      <c r="R82" s="37"/>
      <c r="AO82" s="120"/>
      <c r="AP82" s="120"/>
      <c r="AQ82" s="120"/>
    </row>
    <row r="83" spans="18:43" s="1" customFormat="1" x14ac:dyDescent="0.25">
      <c r="R83" s="37"/>
      <c r="AO83" s="120"/>
      <c r="AP83" s="120"/>
      <c r="AQ83" s="120"/>
    </row>
    <row r="84" spans="18:43" s="1" customFormat="1" x14ac:dyDescent="0.25">
      <c r="R84" s="37"/>
      <c r="AO84" s="120"/>
      <c r="AP84" s="120"/>
      <c r="AQ84" s="120"/>
    </row>
    <row r="85" spans="18:43" s="1" customFormat="1" x14ac:dyDescent="0.25">
      <c r="R85" s="37"/>
      <c r="AO85" s="120"/>
      <c r="AP85" s="120"/>
      <c r="AQ85" s="120"/>
    </row>
    <row r="86" spans="18:43" s="1" customFormat="1" x14ac:dyDescent="0.25">
      <c r="R86" s="37"/>
      <c r="AO86" s="120"/>
      <c r="AP86" s="120"/>
      <c r="AQ86" s="120"/>
    </row>
    <row r="87" spans="18:43" s="1" customFormat="1" x14ac:dyDescent="0.25">
      <c r="R87" s="37"/>
      <c r="AO87" s="120"/>
      <c r="AP87" s="120"/>
      <c r="AQ87" s="120"/>
    </row>
    <row r="88" spans="18:43" s="1" customFormat="1" x14ac:dyDescent="0.25">
      <c r="R88" s="37"/>
      <c r="AO88" s="120"/>
      <c r="AP88" s="120"/>
      <c r="AQ88" s="120"/>
    </row>
    <row r="89" spans="18:43" s="1" customFormat="1" x14ac:dyDescent="0.25">
      <c r="R89" s="37"/>
      <c r="AO89" s="120"/>
      <c r="AP89" s="120"/>
      <c r="AQ89" s="120"/>
    </row>
    <row r="90" spans="18:43" s="1" customFormat="1" x14ac:dyDescent="0.25">
      <c r="R90" s="37"/>
      <c r="AO90" s="120"/>
      <c r="AP90" s="120"/>
      <c r="AQ90" s="120"/>
    </row>
    <row r="91" spans="18:43" s="1" customFormat="1" x14ac:dyDescent="0.25">
      <c r="R91" s="37"/>
      <c r="AO91" s="120"/>
      <c r="AP91" s="120"/>
      <c r="AQ91" s="120"/>
    </row>
    <row r="92" spans="18:43" s="1" customFormat="1" x14ac:dyDescent="0.25">
      <c r="R92" s="37"/>
      <c r="AO92" s="120"/>
      <c r="AP92" s="120"/>
      <c r="AQ92" s="120"/>
    </row>
    <row r="93" spans="18:43" s="1" customFormat="1" x14ac:dyDescent="0.25">
      <c r="R93" s="37"/>
      <c r="AO93" s="120"/>
      <c r="AP93" s="120"/>
      <c r="AQ93" s="120"/>
    </row>
    <row r="94" spans="18:43" s="1" customFormat="1" x14ac:dyDescent="0.25">
      <c r="R94" s="37"/>
      <c r="AO94" s="120"/>
      <c r="AP94" s="120"/>
      <c r="AQ94" s="120"/>
    </row>
    <row r="95" spans="18:43" s="1" customFormat="1" x14ac:dyDescent="0.25">
      <c r="R95" s="37"/>
      <c r="AO95" s="120"/>
      <c r="AP95" s="120"/>
      <c r="AQ95" s="120"/>
    </row>
    <row r="96" spans="18:43" s="1" customFormat="1" x14ac:dyDescent="0.25">
      <c r="R96" s="37"/>
      <c r="AO96" s="120"/>
      <c r="AP96" s="120"/>
      <c r="AQ96" s="120"/>
    </row>
    <row r="97" spans="18:43" s="1" customFormat="1" x14ac:dyDescent="0.25">
      <c r="R97" s="37"/>
      <c r="AO97" s="120"/>
      <c r="AP97" s="120"/>
      <c r="AQ97" s="120"/>
    </row>
    <row r="98" spans="18:43" s="1" customFormat="1" x14ac:dyDescent="0.25">
      <c r="R98" s="37"/>
      <c r="AO98" s="120"/>
      <c r="AP98" s="120"/>
      <c r="AQ98" s="120"/>
    </row>
    <row r="99" spans="18:43" s="1" customFormat="1" x14ac:dyDescent="0.25">
      <c r="R99" s="37"/>
      <c r="AO99" s="120"/>
      <c r="AP99" s="120"/>
      <c r="AQ99" s="120"/>
    </row>
    <row r="100" spans="18:43" s="1" customFormat="1" x14ac:dyDescent="0.25">
      <c r="R100" s="37"/>
      <c r="AO100" s="120"/>
      <c r="AP100" s="120"/>
      <c r="AQ100" s="120"/>
    </row>
    <row r="101" spans="18:43" s="1" customFormat="1" x14ac:dyDescent="0.25">
      <c r="R101" s="37"/>
      <c r="AO101" s="120"/>
      <c r="AP101" s="120"/>
      <c r="AQ101" s="120"/>
    </row>
    <row r="102" spans="18:43" s="1" customFormat="1" x14ac:dyDescent="0.25">
      <c r="R102" s="37"/>
      <c r="AO102" s="120"/>
      <c r="AP102" s="120"/>
      <c r="AQ102" s="120"/>
    </row>
    <row r="103" spans="18:43" s="1" customFormat="1" x14ac:dyDescent="0.25">
      <c r="R103" s="37"/>
      <c r="AO103" s="120"/>
      <c r="AP103" s="120"/>
      <c r="AQ103" s="120"/>
    </row>
    <row r="104" spans="18:43" s="1" customFormat="1" x14ac:dyDescent="0.25">
      <c r="R104" s="37"/>
      <c r="AO104" s="120"/>
      <c r="AP104" s="120"/>
      <c r="AQ104" s="120"/>
    </row>
    <row r="105" spans="18:43" s="1" customFormat="1" x14ac:dyDescent="0.25">
      <c r="R105" s="37"/>
      <c r="AO105" s="120"/>
      <c r="AP105" s="120"/>
      <c r="AQ105" s="120"/>
    </row>
    <row r="106" spans="18:43" s="1" customFormat="1" x14ac:dyDescent="0.25">
      <c r="R106" s="37"/>
      <c r="AO106" s="120"/>
      <c r="AP106" s="120"/>
      <c r="AQ106" s="120"/>
    </row>
    <row r="107" spans="18:43" s="1" customFormat="1" x14ac:dyDescent="0.25">
      <c r="R107" s="37"/>
      <c r="AO107" s="120"/>
      <c r="AP107" s="120"/>
      <c r="AQ107" s="120"/>
    </row>
    <row r="108" spans="18:43" s="1" customFormat="1" x14ac:dyDescent="0.25">
      <c r="R108" s="37"/>
      <c r="AO108" s="120"/>
      <c r="AP108" s="120"/>
      <c r="AQ108" s="120"/>
    </row>
    <row r="109" spans="18:43" s="1" customFormat="1" x14ac:dyDescent="0.25">
      <c r="R109" s="37"/>
      <c r="AO109" s="120"/>
      <c r="AP109" s="120"/>
      <c r="AQ109" s="120"/>
    </row>
    <row r="110" spans="18:43" s="1" customFormat="1" x14ac:dyDescent="0.25">
      <c r="R110" s="37"/>
      <c r="AO110" s="120"/>
      <c r="AP110" s="120"/>
      <c r="AQ110" s="120"/>
    </row>
    <row r="111" spans="18:43" s="1" customFormat="1" x14ac:dyDescent="0.25">
      <c r="R111" s="37"/>
      <c r="AO111" s="120"/>
      <c r="AP111" s="120"/>
      <c r="AQ111" s="120"/>
    </row>
    <row r="112" spans="18:43" s="1" customFormat="1" x14ac:dyDescent="0.25">
      <c r="R112" s="37"/>
      <c r="AO112" s="120"/>
      <c r="AP112" s="120"/>
      <c r="AQ112" s="120"/>
    </row>
    <row r="113" spans="18:43" s="1" customFormat="1" x14ac:dyDescent="0.25">
      <c r="R113" s="37"/>
      <c r="AO113" s="120"/>
      <c r="AP113" s="120"/>
      <c r="AQ113" s="120"/>
    </row>
    <row r="114" spans="18:43" s="1" customFormat="1" x14ac:dyDescent="0.25">
      <c r="R114" s="37"/>
      <c r="AO114" s="120"/>
      <c r="AP114" s="120"/>
      <c r="AQ114" s="120"/>
    </row>
    <row r="115" spans="18:43" s="1" customFormat="1" x14ac:dyDescent="0.25">
      <c r="R115" s="37"/>
      <c r="AO115" s="120"/>
      <c r="AP115" s="120"/>
      <c r="AQ115" s="120"/>
    </row>
    <row r="116" spans="18:43" s="1" customFormat="1" x14ac:dyDescent="0.25">
      <c r="R116" s="37"/>
      <c r="AO116" s="120"/>
      <c r="AP116" s="120"/>
      <c r="AQ116" s="120"/>
    </row>
    <row r="117" spans="18:43" s="1" customFormat="1" x14ac:dyDescent="0.25">
      <c r="R117" s="37"/>
      <c r="AO117" s="120"/>
      <c r="AP117" s="120"/>
      <c r="AQ117" s="120"/>
    </row>
    <row r="118" spans="18:43" s="1" customFormat="1" x14ac:dyDescent="0.25">
      <c r="R118" s="37"/>
      <c r="AO118" s="120"/>
      <c r="AP118" s="120"/>
      <c r="AQ118" s="120"/>
    </row>
    <row r="119" spans="18:43" s="1" customFormat="1" x14ac:dyDescent="0.25">
      <c r="R119" s="37"/>
      <c r="AO119" s="120"/>
      <c r="AP119" s="120"/>
      <c r="AQ119" s="120"/>
    </row>
    <row r="120" spans="18:43" s="1" customFormat="1" x14ac:dyDescent="0.25">
      <c r="R120" s="37"/>
      <c r="AO120" s="120"/>
      <c r="AP120" s="120"/>
      <c r="AQ120" s="120"/>
    </row>
    <row r="121" spans="18:43" s="1" customFormat="1" x14ac:dyDescent="0.25">
      <c r="R121" s="37"/>
      <c r="AO121" s="120"/>
      <c r="AP121" s="120"/>
      <c r="AQ121" s="120"/>
    </row>
    <row r="122" spans="18:43" s="1" customFormat="1" x14ac:dyDescent="0.25">
      <c r="R122" s="37"/>
      <c r="AO122" s="120"/>
      <c r="AP122" s="120"/>
      <c r="AQ122" s="120"/>
    </row>
    <row r="123" spans="18:43" s="1" customFormat="1" x14ac:dyDescent="0.25">
      <c r="R123" s="37"/>
      <c r="AO123" s="120"/>
      <c r="AP123" s="120"/>
      <c r="AQ123" s="120"/>
    </row>
    <row r="124" spans="18:43" s="1" customFormat="1" x14ac:dyDescent="0.25">
      <c r="R124" s="37"/>
      <c r="AO124" s="120"/>
      <c r="AP124" s="120"/>
      <c r="AQ124" s="120"/>
    </row>
    <row r="125" spans="18:43" s="1" customFormat="1" x14ac:dyDescent="0.25">
      <c r="R125" s="37"/>
      <c r="AO125" s="120"/>
      <c r="AP125" s="120"/>
      <c r="AQ125" s="120"/>
    </row>
    <row r="126" spans="18:43" s="1" customFormat="1" x14ac:dyDescent="0.25">
      <c r="R126" s="37"/>
      <c r="AO126" s="120"/>
      <c r="AP126" s="120"/>
      <c r="AQ126" s="120"/>
    </row>
    <row r="127" spans="18:43" s="1" customFormat="1" x14ac:dyDescent="0.25">
      <c r="R127" s="37"/>
      <c r="AO127" s="120"/>
      <c r="AP127" s="120"/>
      <c r="AQ127" s="120"/>
    </row>
    <row r="128" spans="18:43" s="1" customFormat="1" x14ac:dyDescent="0.25">
      <c r="R128" s="37"/>
      <c r="AO128" s="120"/>
      <c r="AP128" s="120"/>
      <c r="AQ128" s="120"/>
    </row>
    <row r="129" spans="18:43" s="1" customFormat="1" x14ac:dyDescent="0.25">
      <c r="R129" s="37"/>
      <c r="AO129" s="120"/>
      <c r="AP129" s="120"/>
      <c r="AQ129" s="120"/>
    </row>
    <row r="130" spans="18:43" s="1" customFormat="1" x14ac:dyDescent="0.25">
      <c r="R130" s="37"/>
      <c r="AO130" s="120"/>
      <c r="AP130" s="120"/>
      <c r="AQ130" s="120"/>
    </row>
    <row r="131" spans="18:43" s="1" customFormat="1" x14ac:dyDescent="0.25">
      <c r="R131" s="37"/>
      <c r="AO131" s="120"/>
      <c r="AP131" s="120"/>
      <c r="AQ131" s="120"/>
    </row>
    <row r="132" spans="18:43" s="1" customFormat="1" x14ac:dyDescent="0.25">
      <c r="R132" s="37"/>
      <c r="AO132" s="120"/>
      <c r="AP132" s="120"/>
      <c r="AQ132" s="120"/>
    </row>
    <row r="133" spans="18:43" s="1" customFormat="1" x14ac:dyDescent="0.25">
      <c r="R133" s="37"/>
      <c r="AO133" s="120"/>
      <c r="AP133" s="120"/>
      <c r="AQ133" s="120"/>
    </row>
    <row r="134" spans="18:43" s="1" customFormat="1" x14ac:dyDescent="0.25">
      <c r="R134" s="37"/>
      <c r="AO134" s="120"/>
      <c r="AP134" s="120"/>
      <c r="AQ134" s="120"/>
    </row>
    <row r="135" spans="18:43" s="1" customFormat="1" x14ac:dyDescent="0.25">
      <c r="R135" s="37"/>
      <c r="AO135" s="120"/>
      <c r="AP135" s="120"/>
      <c r="AQ135" s="120"/>
    </row>
    <row r="136" spans="18:43" s="1" customFormat="1" x14ac:dyDescent="0.25">
      <c r="R136" s="37"/>
      <c r="AO136" s="120"/>
      <c r="AP136" s="120"/>
      <c r="AQ136" s="120"/>
    </row>
    <row r="137" spans="18:43" s="1" customFormat="1" x14ac:dyDescent="0.25">
      <c r="R137" s="37"/>
      <c r="AO137" s="120"/>
      <c r="AP137" s="120"/>
      <c r="AQ137" s="120"/>
    </row>
    <row r="138" spans="18:43" s="1" customFormat="1" x14ac:dyDescent="0.25">
      <c r="R138" s="37"/>
      <c r="AO138" s="120"/>
      <c r="AP138" s="120"/>
      <c r="AQ138" s="120"/>
    </row>
    <row r="139" spans="18:43" s="1" customFormat="1" x14ac:dyDescent="0.25">
      <c r="R139" s="37"/>
      <c r="AO139" s="120"/>
      <c r="AP139" s="120"/>
      <c r="AQ139" s="120"/>
    </row>
    <row r="140" spans="18:43" s="1" customFormat="1" x14ac:dyDescent="0.25">
      <c r="R140" s="37"/>
      <c r="AO140" s="120"/>
      <c r="AP140" s="120"/>
      <c r="AQ140" s="120"/>
    </row>
    <row r="141" spans="18:43" s="1" customFormat="1" x14ac:dyDescent="0.25">
      <c r="R141" s="37"/>
      <c r="AO141" s="120"/>
      <c r="AP141" s="120"/>
      <c r="AQ141" s="120"/>
    </row>
    <row r="142" spans="18:43" s="1" customFormat="1" x14ac:dyDescent="0.25">
      <c r="R142" s="37"/>
      <c r="AO142" s="120"/>
      <c r="AP142" s="120"/>
      <c r="AQ142" s="120"/>
    </row>
    <row r="143" spans="18:43" s="1" customFormat="1" x14ac:dyDescent="0.25">
      <c r="R143" s="37"/>
      <c r="AO143" s="120"/>
      <c r="AP143" s="120"/>
      <c r="AQ143" s="120"/>
    </row>
    <row r="144" spans="18:43" s="1" customFormat="1" x14ac:dyDescent="0.25">
      <c r="R144" s="37"/>
      <c r="AO144" s="120"/>
      <c r="AP144" s="120"/>
      <c r="AQ144" s="120"/>
    </row>
    <row r="145" spans="18:43" s="1" customFormat="1" x14ac:dyDescent="0.25">
      <c r="R145" s="37"/>
      <c r="AO145" s="120"/>
      <c r="AP145" s="120"/>
      <c r="AQ145" s="120"/>
    </row>
    <row r="146" spans="18:43" s="1" customFormat="1" x14ac:dyDescent="0.25">
      <c r="R146" s="37"/>
      <c r="AO146" s="120"/>
      <c r="AP146" s="120"/>
      <c r="AQ146" s="120"/>
    </row>
    <row r="147" spans="18:43" s="1" customFormat="1" x14ac:dyDescent="0.25">
      <c r="R147" s="37"/>
      <c r="AO147" s="120"/>
      <c r="AP147" s="120"/>
      <c r="AQ147" s="120"/>
    </row>
    <row r="148" spans="18:43" s="1" customFormat="1" x14ac:dyDescent="0.25">
      <c r="R148" s="37"/>
      <c r="AO148" s="120"/>
      <c r="AP148" s="120"/>
      <c r="AQ148" s="120"/>
    </row>
    <row r="149" spans="18:43" s="1" customFormat="1" x14ac:dyDescent="0.25">
      <c r="R149" s="37"/>
      <c r="AO149" s="120"/>
      <c r="AP149" s="120"/>
      <c r="AQ149" s="120"/>
    </row>
    <row r="150" spans="18:43" s="1" customFormat="1" x14ac:dyDescent="0.25">
      <c r="R150" s="37"/>
      <c r="AO150" s="120"/>
      <c r="AP150" s="120"/>
      <c r="AQ150" s="120"/>
    </row>
    <row r="151" spans="18:43" s="1" customFormat="1" x14ac:dyDescent="0.25">
      <c r="R151" s="37"/>
      <c r="AO151" s="120"/>
      <c r="AP151" s="120"/>
      <c r="AQ151" s="120"/>
    </row>
    <row r="152" spans="18:43" s="1" customFormat="1" x14ac:dyDescent="0.25">
      <c r="R152" s="37"/>
      <c r="AO152" s="120"/>
      <c r="AP152" s="120"/>
      <c r="AQ152" s="120"/>
    </row>
    <row r="153" spans="18:43" s="1" customFormat="1" x14ac:dyDescent="0.25">
      <c r="R153" s="37"/>
      <c r="AO153" s="120"/>
      <c r="AP153" s="120"/>
      <c r="AQ153" s="120"/>
    </row>
    <row r="154" spans="18:43" s="1" customFormat="1" x14ac:dyDescent="0.25">
      <c r="R154" s="37"/>
      <c r="AO154" s="120"/>
      <c r="AP154" s="120"/>
      <c r="AQ154" s="120"/>
    </row>
    <row r="155" spans="18:43" s="1" customFormat="1" x14ac:dyDescent="0.25">
      <c r="R155" s="37"/>
      <c r="AO155" s="120"/>
      <c r="AP155" s="120"/>
      <c r="AQ155" s="120"/>
    </row>
    <row r="156" spans="18:43" s="1" customFormat="1" x14ac:dyDescent="0.25">
      <c r="R156" s="37"/>
      <c r="AO156" s="120"/>
      <c r="AP156" s="120"/>
      <c r="AQ156" s="120"/>
    </row>
    <row r="157" spans="18:43" s="1" customFormat="1" x14ac:dyDescent="0.25">
      <c r="R157" s="37"/>
      <c r="AO157" s="120"/>
      <c r="AP157" s="120"/>
      <c r="AQ157" s="120"/>
    </row>
    <row r="158" spans="18:43" s="1" customFormat="1" x14ac:dyDescent="0.25">
      <c r="R158" s="37"/>
      <c r="AO158" s="120"/>
      <c r="AP158" s="120"/>
      <c r="AQ158" s="120"/>
    </row>
    <row r="159" spans="18:43" s="1" customFormat="1" x14ac:dyDescent="0.25">
      <c r="R159" s="37"/>
      <c r="AO159" s="120"/>
      <c r="AP159" s="120"/>
      <c r="AQ159" s="120"/>
    </row>
    <row r="160" spans="18:43" s="1" customFormat="1" x14ac:dyDescent="0.25">
      <c r="R160" s="37"/>
      <c r="AO160" s="120"/>
      <c r="AP160" s="120"/>
      <c r="AQ160" s="120"/>
    </row>
    <row r="161" spans="18:43" s="1" customFormat="1" x14ac:dyDescent="0.25">
      <c r="R161" s="37"/>
      <c r="AO161" s="120"/>
      <c r="AP161" s="120"/>
      <c r="AQ161" s="120"/>
    </row>
    <row r="162" spans="18:43" s="1" customFormat="1" x14ac:dyDescent="0.25">
      <c r="R162" s="37"/>
      <c r="AO162" s="120"/>
      <c r="AP162" s="120"/>
      <c r="AQ162" s="120"/>
    </row>
    <row r="163" spans="18:43" s="1" customFormat="1" x14ac:dyDescent="0.25">
      <c r="R163" s="37"/>
      <c r="AO163" s="120"/>
      <c r="AP163" s="120"/>
      <c r="AQ163" s="120"/>
    </row>
    <row r="164" spans="18:43" s="1" customFormat="1" x14ac:dyDescent="0.25">
      <c r="R164" s="37"/>
      <c r="AO164" s="120"/>
      <c r="AP164" s="120"/>
      <c r="AQ164" s="120"/>
    </row>
    <row r="165" spans="18:43" s="1" customFormat="1" x14ac:dyDescent="0.25">
      <c r="R165" s="37"/>
      <c r="AO165" s="120"/>
      <c r="AP165" s="120"/>
      <c r="AQ165" s="120"/>
    </row>
    <row r="166" spans="18:43" s="1" customFormat="1" x14ac:dyDescent="0.25">
      <c r="R166" s="37"/>
      <c r="AO166" s="120"/>
      <c r="AP166" s="120"/>
      <c r="AQ166" s="120"/>
    </row>
    <row r="167" spans="18:43" s="1" customFormat="1" x14ac:dyDescent="0.25">
      <c r="R167" s="37"/>
      <c r="AO167" s="120"/>
      <c r="AP167" s="120"/>
      <c r="AQ167" s="120"/>
    </row>
    <row r="168" spans="18:43" s="1" customFormat="1" x14ac:dyDescent="0.25">
      <c r="R168" s="37"/>
      <c r="AO168" s="120"/>
      <c r="AP168" s="120"/>
      <c r="AQ168" s="120"/>
    </row>
    <row r="169" spans="18:43" s="1" customFormat="1" x14ac:dyDescent="0.25">
      <c r="R169" s="37"/>
      <c r="AO169" s="120"/>
      <c r="AP169" s="120"/>
      <c r="AQ169" s="120"/>
    </row>
    <row r="170" spans="18:43" s="1" customFormat="1" x14ac:dyDescent="0.25">
      <c r="R170" s="37"/>
      <c r="AO170" s="120"/>
      <c r="AP170" s="120"/>
      <c r="AQ170" s="120"/>
    </row>
    <row r="171" spans="18:43" s="1" customFormat="1" x14ac:dyDescent="0.25">
      <c r="R171" s="37"/>
      <c r="AO171" s="120"/>
      <c r="AP171" s="120"/>
      <c r="AQ171" s="120"/>
    </row>
    <row r="172" spans="18:43" s="1" customFormat="1" x14ac:dyDescent="0.25">
      <c r="R172" s="37"/>
      <c r="AO172" s="120"/>
      <c r="AP172" s="120"/>
      <c r="AQ172" s="120"/>
    </row>
    <row r="173" spans="18:43" s="1" customFormat="1" x14ac:dyDescent="0.25">
      <c r="R173" s="37"/>
      <c r="AO173" s="120"/>
      <c r="AP173" s="120"/>
      <c r="AQ173" s="120"/>
    </row>
    <row r="174" spans="18:43" s="1" customFormat="1" x14ac:dyDescent="0.25">
      <c r="R174" s="37"/>
      <c r="AO174" s="120"/>
      <c r="AP174" s="120"/>
      <c r="AQ174" s="120"/>
    </row>
    <row r="175" spans="18:43" s="1" customFormat="1" x14ac:dyDescent="0.25">
      <c r="R175" s="37"/>
      <c r="AO175" s="120"/>
      <c r="AP175" s="120"/>
      <c r="AQ175" s="120"/>
    </row>
    <row r="176" spans="18:43" s="1" customFormat="1" x14ac:dyDescent="0.25">
      <c r="R176" s="37"/>
      <c r="AO176" s="120"/>
      <c r="AP176" s="120"/>
      <c r="AQ176" s="120"/>
    </row>
    <row r="177" spans="18:43" s="1" customFormat="1" x14ac:dyDescent="0.25">
      <c r="R177" s="37"/>
      <c r="AO177" s="120"/>
      <c r="AP177" s="120"/>
      <c r="AQ177" s="120"/>
    </row>
    <row r="178" spans="18:43" s="1" customFormat="1" x14ac:dyDescent="0.25">
      <c r="R178" s="37"/>
      <c r="AO178" s="120"/>
      <c r="AP178" s="120"/>
      <c r="AQ178" s="120"/>
    </row>
    <row r="179" spans="18:43" s="1" customFormat="1" x14ac:dyDescent="0.25">
      <c r="R179" s="37"/>
      <c r="AO179" s="120"/>
      <c r="AP179" s="120"/>
      <c r="AQ179" s="120"/>
    </row>
    <row r="180" spans="18:43" s="1" customFormat="1" x14ac:dyDescent="0.25">
      <c r="R180" s="37"/>
      <c r="AO180" s="120"/>
      <c r="AP180" s="120"/>
      <c r="AQ180" s="120"/>
    </row>
    <row r="181" spans="18:43" s="1" customFormat="1" x14ac:dyDescent="0.25">
      <c r="R181" s="37"/>
      <c r="AO181" s="120"/>
      <c r="AP181" s="120"/>
      <c r="AQ181" s="120"/>
    </row>
    <row r="182" spans="18:43" s="1" customFormat="1" x14ac:dyDescent="0.25">
      <c r="R182" s="37"/>
      <c r="AO182" s="120"/>
      <c r="AP182" s="120"/>
      <c r="AQ182" s="120"/>
    </row>
    <row r="183" spans="18:43" s="1" customFormat="1" x14ac:dyDescent="0.25">
      <c r="R183" s="37"/>
      <c r="AO183" s="120"/>
      <c r="AP183" s="120"/>
      <c r="AQ183" s="120"/>
    </row>
    <row r="184" spans="18:43" s="1" customFormat="1" x14ac:dyDescent="0.25">
      <c r="R184" s="37"/>
      <c r="AO184" s="120"/>
      <c r="AP184" s="120"/>
      <c r="AQ184" s="120"/>
    </row>
    <row r="185" spans="18:43" s="1" customFormat="1" x14ac:dyDescent="0.25">
      <c r="R185" s="37"/>
      <c r="AO185" s="120"/>
      <c r="AP185" s="120"/>
      <c r="AQ185" s="120"/>
    </row>
    <row r="186" spans="18:43" s="1" customFormat="1" x14ac:dyDescent="0.25">
      <c r="R186" s="37"/>
      <c r="AO186" s="120"/>
      <c r="AP186" s="120"/>
      <c r="AQ186" s="120"/>
    </row>
    <row r="187" spans="18:43" s="1" customFormat="1" x14ac:dyDescent="0.25">
      <c r="R187" s="37"/>
      <c r="AO187" s="120"/>
      <c r="AP187" s="120"/>
      <c r="AQ187" s="120"/>
    </row>
    <row r="188" spans="18:43" s="1" customFormat="1" x14ac:dyDescent="0.25">
      <c r="R188" s="37"/>
      <c r="AO188" s="120"/>
      <c r="AP188" s="120"/>
      <c r="AQ188" s="120"/>
    </row>
    <row r="189" spans="18:43" s="1" customFormat="1" x14ac:dyDescent="0.25">
      <c r="R189" s="37"/>
      <c r="AO189" s="120"/>
      <c r="AP189" s="120"/>
      <c r="AQ189" s="120"/>
    </row>
    <row r="190" spans="18:43" s="1" customFormat="1" x14ac:dyDescent="0.25">
      <c r="R190" s="37"/>
      <c r="AO190" s="120"/>
      <c r="AP190" s="120"/>
      <c r="AQ190" s="120"/>
    </row>
    <row r="191" spans="18:43" s="1" customFormat="1" x14ac:dyDescent="0.25">
      <c r="R191" s="37"/>
      <c r="AO191" s="120"/>
      <c r="AP191" s="120"/>
      <c r="AQ191" s="120"/>
    </row>
    <row r="192" spans="18:43" s="1" customFormat="1" x14ac:dyDescent="0.25">
      <c r="R192" s="37"/>
      <c r="AO192" s="120"/>
      <c r="AP192" s="120"/>
      <c r="AQ192" s="120"/>
    </row>
    <row r="193" spans="18:43" s="1" customFormat="1" x14ac:dyDescent="0.25">
      <c r="R193" s="37"/>
      <c r="AO193" s="120"/>
      <c r="AP193" s="120"/>
      <c r="AQ193" s="120"/>
    </row>
    <row r="194" spans="18:43" s="1" customFormat="1" x14ac:dyDescent="0.25">
      <c r="R194" s="37"/>
      <c r="AO194" s="120"/>
      <c r="AP194" s="120"/>
      <c r="AQ194" s="120"/>
    </row>
    <row r="195" spans="18:43" s="1" customFormat="1" x14ac:dyDescent="0.25">
      <c r="R195" s="37"/>
      <c r="AO195" s="120"/>
      <c r="AP195" s="120"/>
      <c r="AQ195" s="120"/>
    </row>
    <row r="196" spans="18:43" s="1" customFormat="1" x14ac:dyDescent="0.25">
      <c r="R196" s="37"/>
      <c r="AO196" s="120"/>
      <c r="AP196" s="120"/>
      <c r="AQ196" s="120"/>
    </row>
  </sheetData>
  <mergeCells count="1">
    <mergeCell ref="B2:F2"/>
  </mergeCells>
  <phoneticPr fontId="2" type="noConversion"/>
  <dataValidations count="3">
    <dataValidation type="list" allowBlank="1" showInputMessage="1" showErrorMessage="1" sqref="AP37">
      <formula1>$AP$18:$AP$22</formula1>
    </dataValidation>
    <dataValidation type="list" allowBlank="1" showInputMessage="1" showErrorMessage="1" sqref="AP35">
      <formula1>$AP$12:$AP$16</formula1>
    </dataValidation>
    <dataValidation type="list" allowBlank="1" showInputMessage="1" showErrorMessage="1" sqref="AP39">
      <formula1>$AP$24:$AP$28</formula1>
    </dataValidation>
  </dataValidations>
  <hyperlinks>
    <hyperlink ref="B2" location="help!A1" display="Click for Help"/>
  </hyperlinks>
  <pageMargins left="0.75" right="0.75" top="1" bottom="1" header="0.5" footer="0.5"/>
  <drawing r:id="rId1"/>
  <legacyDrawing r:id="rId2"/>
  <mc:AlternateContent xmlns:mc="http://schemas.openxmlformats.org/markup-compatibility/2006">
    <mc:Choice Requires="x14">
      <controls>
        <mc:AlternateContent xmlns:mc="http://schemas.openxmlformats.org/markup-compatibility/2006">
          <mc:Choice Requires="x14">
            <control shapeId="2060" r:id="rId3" name="Drop Down 12">
              <controlPr defaultSize="0" autoLine="0" autoPict="0" altText="Technology to assess">
                <anchor moveWithCells="1">
                  <from>
                    <xdr:col>8</xdr:col>
                    <xdr:colOff>0</xdr:colOff>
                    <xdr:row>3</xdr:row>
                    <xdr:rowOff>123825</xdr:rowOff>
                  </from>
                  <to>
                    <xdr:col>12</xdr:col>
                    <xdr:colOff>342900</xdr:colOff>
                    <xdr:row>4</xdr:row>
                    <xdr:rowOff>133350</xdr:rowOff>
                  </to>
                </anchor>
              </controlPr>
            </control>
          </mc:Choice>
        </mc:AlternateContent>
        <mc:AlternateContent xmlns:mc="http://schemas.openxmlformats.org/markup-compatibility/2006">
          <mc:Choice Requires="x14">
            <control shapeId="2062" r:id="rId4" name="Drop Down 14">
              <controlPr defaultSize="0" autoLine="0" autoPict="0" altText="Technology to assess">
                <anchor moveWithCells="1">
                  <from>
                    <xdr:col>8</xdr:col>
                    <xdr:colOff>0</xdr:colOff>
                    <xdr:row>7</xdr:row>
                    <xdr:rowOff>0</xdr:rowOff>
                  </from>
                  <to>
                    <xdr:col>12</xdr:col>
                    <xdr:colOff>342900</xdr:colOff>
                    <xdr:row>8</xdr:row>
                    <xdr:rowOff>9525</xdr:rowOff>
                  </to>
                </anchor>
              </controlPr>
            </control>
          </mc:Choice>
        </mc:AlternateContent>
        <mc:AlternateContent xmlns:mc="http://schemas.openxmlformats.org/markup-compatibility/2006">
          <mc:Choice Requires="x14">
            <control shapeId="2064" r:id="rId5" name="Label 16">
              <controlPr defaultSize="0" autoFill="0" autoLine="0" autoPict="0">
                <anchor moveWithCells="1" sizeWithCells="1">
                  <from>
                    <xdr:col>1</xdr:col>
                    <xdr:colOff>323850</xdr:colOff>
                    <xdr:row>7</xdr:row>
                    <xdr:rowOff>0</xdr:rowOff>
                  </from>
                  <to>
                    <xdr:col>7</xdr:col>
                    <xdr:colOff>123825</xdr:colOff>
                    <xdr:row>9</xdr:row>
                    <xdr:rowOff>28575</xdr:rowOff>
                  </to>
                </anchor>
              </controlPr>
            </control>
          </mc:Choice>
        </mc:AlternateContent>
        <mc:AlternateContent xmlns:mc="http://schemas.openxmlformats.org/markup-compatibility/2006">
          <mc:Choice Requires="x14">
            <control shapeId="2065" r:id="rId6" name="Label 17">
              <controlPr defaultSize="0" autoFill="0" autoLine="0" autoPict="0">
                <anchor moveWithCells="1" sizeWithCells="1">
                  <from>
                    <xdr:col>1</xdr:col>
                    <xdr:colOff>323850</xdr:colOff>
                    <xdr:row>11</xdr:row>
                    <xdr:rowOff>57150</xdr:rowOff>
                  </from>
                  <to>
                    <xdr:col>5</xdr:col>
                    <xdr:colOff>66675</xdr:colOff>
                    <xdr:row>12</xdr:row>
                    <xdr:rowOff>76200</xdr:rowOff>
                  </to>
                </anchor>
              </controlPr>
            </control>
          </mc:Choice>
        </mc:AlternateContent>
        <mc:AlternateContent xmlns:mc="http://schemas.openxmlformats.org/markup-compatibility/2006">
          <mc:Choice Requires="x14">
            <control shapeId="2066" r:id="rId7" name="Label 18">
              <controlPr defaultSize="0" autoFill="0" autoLine="0" autoPict="0">
                <anchor moveWithCells="1" sizeWithCells="1">
                  <from>
                    <xdr:col>1</xdr:col>
                    <xdr:colOff>323850</xdr:colOff>
                    <xdr:row>13</xdr:row>
                    <xdr:rowOff>66675</xdr:rowOff>
                  </from>
                  <to>
                    <xdr:col>5</xdr:col>
                    <xdr:colOff>66675</xdr:colOff>
                    <xdr:row>14</xdr:row>
                    <xdr:rowOff>85725</xdr:rowOff>
                  </to>
                </anchor>
              </controlPr>
            </control>
          </mc:Choice>
        </mc:AlternateContent>
        <mc:AlternateContent xmlns:mc="http://schemas.openxmlformats.org/markup-compatibility/2006">
          <mc:Choice Requires="x14">
            <control shapeId="2067" r:id="rId8" name="Label 19">
              <controlPr defaultSize="0" autoFill="0" autoLine="0" autoPict="0">
                <anchor moveWithCells="1" sizeWithCells="1">
                  <from>
                    <xdr:col>1</xdr:col>
                    <xdr:colOff>323850</xdr:colOff>
                    <xdr:row>15</xdr:row>
                    <xdr:rowOff>28575</xdr:rowOff>
                  </from>
                  <to>
                    <xdr:col>5</xdr:col>
                    <xdr:colOff>66675</xdr:colOff>
                    <xdr:row>16</xdr:row>
                    <xdr:rowOff>47625</xdr:rowOff>
                  </to>
                </anchor>
              </controlPr>
            </control>
          </mc:Choice>
        </mc:AlternateContent>
        <mc:AlternateContent xmlns:mc="http://schemas.openxmlformats.org/markup-compatibility/2006">
          <mc:Choice Requires="x14">
            <control shapeId="2069" r:id="rId9" name="Drop Down 21">
              <controlPr defaultSize="0" autoLine="0" autoPict="0" altText="Technology to assess">
                <anchor moveWithCells="1">
                  <from>
                    <xdr:col>8</xdr:col>
                    <xdr:colOff>0</xdr:colOff>
                    <xdr:row>11</xdr:row>
                    <xdr:rowOff>0</xdr:rowOff>
                  </from>
                  <to>
                    <xdr:col>12</xdr:col>
                    <xdr:colOff>342900</xdr:colOff>
                    <xdr:row>12</xdr:row>
                    <xdr:rowOff>9525</xdr:rowOff>
                  </to>
                </anchor>
              </controlPr>
            </control>
          </mc:Choice>
        </mc:AlternateContent>
        <mc:AlternateContent xmlns:mc="http://schemas.openxmlformats.org/markup-compatibility/2006">
          <mc:Choice Requires="x14">
            <control shapeId="2070" r:id="rId10" name="Drop Down 22">
              <controlPr defaultSize="0" autoLine="0" autoPict="0" altText="Technology to assess">
                <anchor moveWithCells="1">
                  <from>
                    <xdr:col>8</xdr:col>
                    <xdr:colOff>0</xdr:colOff>
                    <xdr:row>13</xdr:row>
                    <xdr:rowOff>0</xdr:rowOff>
                  </from>
                  <to>
                    <xdr:col>12</xdr:col>
                    <xdr:colOff>342900</xdr:colOff>
                    <xdr:row>14</xdr:row>
                    <xdr:rowOff>9525</xdr:rowOff>
                  </to>
                </anchor>
              </controlPr>
            </control>
          </mc:Choice>
        </mc:AlternateContent>
        <mc:AlternateContent xmlns:mc="http://schemas.openxmlformats.org/markup-compatibility/2006">
          <mc:Choice Requires="x14">
            <control shapeId="2071" r:id="rId11" name="Drop Down 23">
              <controlPr defaultSize="0" autoLine="0" autoPict="0" altText="Technology to assess">
                <anchor moveWithCells="1">
                  <from>
                    <xdr:col>8</xdr:col>
                    <xdr:colOff>0</xdr:colOff>
                    <xdr:row>15</xdr:row>
                    <xdr:rowOff>0</xdr:rowOff>
                  </from>
                  <to>
                    <xdr:col>12</xdr:col>
                    <xdr:colOff>342900</xdr:colOff>
                    <xdr:row>16</xdr:row>
                    <xdr:rowOff>9525</xdr:rowOff>
                  </to>
                </anchor>
              </controlPr>
            </control>
          </mc:Choice>
        </mc:AlternateContent>
        <mc:AlternateContent xmlns:mc="http://schemas.openxmlformats.org/markup-compatibility/2006">
          <mc:Choice Requires="x14">
            <control shapeId="2073" r:id="rId12" name="Label 25">
              <controlPr defaultSize="0" autoFill="0" autoLine="0" autoPict="0">
                <anchor moveWithCells="1" sizeWithCells="1">
                  <from>
                    <xdr:col>1</xdr:col>
                    <xdr:colOff>323850</xdr:colOff>
                    <xdr:row>18</xdr:row>
                    <xdr:rowOff>180975</xdr:rowOff>
                  </from>
                  <to>
                    <xdr:col>5</xdr:col>
                    <xdr:colOff>66675</xdr:colOff>
                    <xdr:row>20</xdr:row>
                    <xdr:rowOff>9525</xdr:rowOff>
                  </to>
                </anchor>
              </controlPr>
            </control>
          </mc:Choice>
        </mc:AlternateContent>
        <mc:AlternateContent xmlns:mc="http://schemas.openxmlformats.org/markup-compatibility/2006">
          <mc:Choice Requires="x14">
            <control shapeId="2074" r:id="rId13" name="Label 26">
              <controlPr defaultSize="0" autoFill="0" autoLine="0" autoPict="0">
                <anchor moveWithCells="1" sizeWithCells="1">
                  <from>
                    <xdr:col>1</xdr:col>
                    <xdr:colOff>323850</xdr:colOff>
                    <xdr:row>20</xdr:row>
                    <xdr:rowOff>104775</xdr:rowOff>
                  </from>
                  <to>
                    <xdr:col>5</xdr:col>
                    <xdr:colOff>66675</xdr:colOff>
                    <xdr:row>21</xdr:row>
                    <xdr:rowOff>123825</xdr:rowOff>
                  </to>
                </anchor>
              </controlPr>
            </control>
          </mc:Choice>
        </mc:AlternateContent>
        <mc:AlternateContent xmlns:mc="http://schemas.openxmlformats.org/markup-compatibility/2006">
          <mc:Choice Requires="x14">
            <control shapeId="2075" r:id="rId14" name="Label 27">
              <controlPr defaultSize="0" autoFill="0" autoLine="0" autoPict="0">
                <anchor moveWithCells="1" sizeWithCells="1">
                  <from>
                    <xdr:col>1</xdr:col>
                    <xdr:colOff>323850</xdr:colOff>
                    <xdr:row>22</xdr:row>
                    <xdr:rowOff>28575</xdr:rowOff>
                  </from>
                  <to>
                    <xdr:col>5</xdr:col>
                    <xdr:colOff>66675</xdr:colOff>
                    <xdr:row>23</xdr:row>
                    <xdr:rowOff>47625</xdr:rowOff>
                  </to>
                </anchor>
              </controlPr>
            </control>
          </mc:Choice>
        </mc:AlternateContent>
        <mc:AlternateContent xmlns:mc="http://schemas.openxmlformats.org/markup-compatibility/2006">
          <mc:Choice Requires="x14">
            <control shapeId="2084" r:id="rId15" name="Label 36">
              <controlPr defaultSize="0" autoFill="0" autoLine="0" autoPict="0">
                <anchor moveWithCells="1" sizeWithCells="1">
                  <from>
                    <xdr:col>1</xdr:col>
                    <xdr:colOff>323850</xdr:colOff>
                    <xdr:row>25</xdr:row>
                    <xdr:rowOff>161925</xdr:rowOff>
                  </from>
                  <to>
                    <xdr:col>5</xdr:col>
                    <xdr:colOff>66675</xdr:colOff>
                    <xdr:row>26</xdr:row>
                    <xdr:rowOff>180975</xdr:rowOff>
                  </to>
                </anchor>
              </controlPr>
            </control>
          </mc:Choice>
        </mc:AlternateContent>
        <mc:AlternateContent xmlns:mc="http://schemas.openxmlformats.org/markup-compatibility/2006">
          <mc:Choice Requires="x14">
            <control shapeId="2085" r:id="rId16" name="Label 37">
              <controlPr defaultSize="0" autoFill="0" autoLine="0" autoPict="0">
                <anchor moveWithCells="1" sizeWithCells="1">
                  <from>
                    <xdr:col>1</xdr:col>
                    <xdr:colOff>323850</xdr:colOff>
                    <xdr:row>27</xdr:row>
                    <xdr:rowOff>142875</xdr:rowOff>
                  </from>
                  <to>
                    <xdr:col>5</xdr:col>
                    <xdr:colOff>66675</xdr:colOff>
                    <xdr:row>28</xdr:row>
                    <xdr:rowOff>161925</xdr:rowOff>
                  </to>
                </anchor>
              </controlPr>
            </control>
          </mc:Choice>
        </mc:AlternateContent>
        <mc:AlternateContent xmlns:mc="http://schemas.openxmlformats.org/markup-compatibility/2006">
          <mc:Choice Requires="x14">
            <control shapeId="2086" r:id="rId17" name="Label 38">
              <controlPr defaultSize="0" autoFill="0" autoLine="0" autoPict="0">
                <anchor moveWithCells="1" sizeWithCells="1">
                  <from>
                    <xdr:col>1</xdr:col>
                    <xdr:colOff>323850</xdr:colOff>
                    <xdr:row>29</xdr:row>
                    <xdr:rowOff>152400</xdr:rowOff>
                  </from>
                  <to>
                    <xdr:col>5</xdr:col>
                    <xdr:colOff>66675</xdr:colOff>
                    <xdr:row>30</xdr:row>
                    <xdr:rowOff>171450</xdr:rowOff>
                  </to>
                </anchor>
              </controlPr>
            </control>
          </mc:Choice>
        </mc:AlternateContent>
        <mc:AlternateContent xmlns:mc="http://schemas.openxmlformats.org/markup-compatibility/2006">
          <mc:Choice Requires="x14">
            <control shapeId="2092" r:id="rId18" name="Drop Down 44">
              <controlPr defaultSize="0" autoLine="0" autoPict="0" altText="Technology to assess">
                <anchor moveWithCells="1">
                  <from>
                    <xdr:col>8</xdr:col>
                    <xdr:colOff>9525</xdr:colOff>
                    <xdr:row>25</xdr:row>
                    <xdr:rowOff>133350</xdr:rowOff>
                  </from>
                  <to>
                    <xdr:col>12</xdr:col>
                    <xdr:colOff>238125</xdr:colOff>
                    <xdr:row>26</xdr:row>
                    <xdr:rowOff>142875</xdr:rowOff>
                  </to>
                </anchor>
              </controlPr>
            </control>
          </mc:Choice>
        </mc:AlternateContent>
        <mc:AlternateContent xmlns:mc="http://schemas.openxmlformats.org/markup-compatibility/2006">
          <mc:Choice Requires="x14">
            <control shapeId="2093" r:id="rId19" name="Drop Down 45">
              <controlPr defaultSize="0" autoLine="0" autoPict="0" altText="Technology to assess">
                <anchor moveWithCells="1">
                  <from>
                    <xdr:col>8</xdr:col>
                    <xdr:colOff>0</xdr:colOff>
                    <xdr:row>27</xdr:row>
                    <xdr:rowOff>171450</xdr:rowOff>
                  </from>
                  <to>
                    <xdr:col>12</xdr:col>
                    <xdr:colOff>238125</xdr:colOff>
                    <xdr:row>28</xdr:row>
                    <xdr:rowOff>180975</xdr:rowOff>
                  </to>
                </anchor>
              </controlPr>
            </control>
          </mc:Choice>
        </mc:AlternateContent>
        <mc:AlternateContent xmlns:mc="http://schemas.openxmlformats.org/markup-compatibility/2006">
          <mc:Choice Requires="x14">
            <control shapeId="2094" r:id="rId20" name="Drop Down 46">
              <controlPr defaultSize="0" autoLine="0" autoPict="0" altText="Technology to assess">
                <anchor moveWithCells="1">
                  <from>
                    <xdr:col>8</xdr:col>
                    <xdr:colOff>0</xdr:colOff>
                    <xdr:row>29</xdr:row>
                    <xdr:rowOff>152400</xdr:rowOff>
                  </from>
                  <to>
                    <xdr:col>12</xdr:col>
                    <xdr:colOff>238125</xdr:colOff>
                    <xdr:row>30</xdr:row>
                    <xdr:rowOff>161925</xdr:rowOff>
                  </to>
                </anchor>
              </controlPr>
            </control>
          </mc:Choice>
        </mc:AlternateContent>
        <mc:AlternateContent xmlns:mc="http://schemas.openxmlformats.org/markup-compatibility/2006">
          <mc:Choice Requires="x14">
            <control shapeId="2096" r:id="rId21" name="Group Box 48">
              <controlPr defaultSize="0" autoFill="0" autoPict="0">
                <anchor moveWithCells="1">
                  <from>
                    <xdr:col>1</xdr:col>
                    <xdr:colOff>276225</xdr:colOff>
                    <xdr:row>32</xdr:row>
                    <xdr:rowOff>0</xdr:rowOff>
                  </from>
                  <to>
                    <xdr:col>12</xdr:col>
                    <xdr:colOff>323850</xdr:colOff>
                    <xdr:row>37</xdr:row>
                    <xdr:rowOff>123825</xdr:rowOff>
                  </to>
                </anchor>
              </controlPr>
            </control>
          </mc:Choice>
        </mc:AlternateContent>
        <mc:AlternateContent xmlns:mc="http://schemas.openxmlformats.org/markup-compatibility/2006">
          <mc:Choice Requires="x14">
            <control shapeId="2097" r:id="rId22" name="Option Button 49">
              <controlPr defaultSize="0" autoFill="0" autoLine="0" autoPict="0">
                <anchor moveWithCells="1">
                  <from>
                    <xdr:col>1</xdr:col>
                    <xdr:colOff>438150</xdr:colOff>
                    <xdr:row>33</xdr:row>
                    <xdr:rowOff>0</xdr:rowOff>
                  </from>
                  <to>
                    <xdr:col>12</xdr:col>
                    <xdr:colOff>0</xdr:colOff>
                    <xdr:row>35</xdr:row>
                    <xdr:rowOff>38100</xdr:rowOff>
                  </to>
                </anchor>
              </controlPr>
            </control>
          </mc:Choice>
        </mc:AlternateContent>
        <mc:AlternateContent xmlns:mc="http://schemas.openxmlformats.org/markup-compatibility/2006">
          <mc:Choice Requires="x14">
            <control shapeId="2098" r:id="rId23" name="Option Button 50">
              <controlPr defaultSize="0" autoFill="0" autoLine="0" autoPict="0">
                <anchor moveWithCells="1">
                  <from>
                    <xdr:col>1</xdr:col>
                    <xdr:colOff>438150</xdr:colOff>
                    <xdr:row>34</xdr:row>
                    <xdr:rowOff>161925</xdr:rowOff>
                  </from>
                  <to>
                    <xdr:col>12</xdr:col>
                    <xdr:colOff>9525</xdr:colOff>
                    <xdr:row>37</xdr:row>
                    <xdr:rowOff>38100</xdr:rowOff>
                  </to>
                </anchor>
              </controlPr>
            </control>
          </mc:Choice>
        </mc:AlternateContent>
        <mc:AlternateContent xmlns:mc="http://schemas.openxmlformats.org/markup-compatibility/2006">
          <mc:Choice Requires="x14">
            <control shapeId="2101" r:id="rId24" name="Group Box 53">
              <controlPr defaultSize="0" autoFill="0" autoPict="0">
                <anchor moveWithCells="1">
                  <from>
                    <xdr:col>1</xdr:col>
                    <xdr:colOff>276225</xdr:colOff>
                    <xdr:row>17</xdr:row>
                    <xdr:rowOff>104775</xdr:rowOff>
                  </from>
                  <to>
                    <xdr:col>12</xdr:col>
                    <xdr:colOff>323850</xdr:colOff>
                    <xdr:row>24</xdr:row>
                    <xdr:rowOff>47625</xdr:rowOff>
                  </to>
                </anchor>
              </controlPr>
            </control>
          </mc:Choice>
        </mc:AlternateContent>
        <mc:AlternateContent xmlns:mc="http://schemas.openxmlformats.org/markup-compatibility/2006">
          <mc:Choice Requires="x14">
            <control shapeId="2102" r:id="rId25" name="Group Box 54">
              <controlPr defaultSize="0" autoFill="0" autoPict="0">
                <anchor moveWithCells="1">
                  <from>
                    <xdr:col>1</xdr:col>
                    <xdr:colOff>276225</xdr:colOff>
                    <xdr:row>24</xdr:row>
                    <xdr:rowOff>123825</xdr:rowOff>
                  </from>
                  <to>
                    <xdr:col>12</xdr:col>
                    <xdr:colOff>323850</xdr:colOff>
                    <xdr:row>31</xdr:row>
                    <xdr:rowOff>85725</xdr:rowOff>
                  </to>
                </anchor>
              </controlPr>
            </control>
          </mc:Choice>
        </mc:AlternateContent>
        <mc:AlternateContent xmlns:mc="http://schemas.openxmlformats.org/markup-compatibility/2006">
          <mc:Choice Requires="x14">
            <control shapeId="2103" r:id="rId26" name="Label 55">
              <controlPr defaultSize="0" autoFill="0" autoLine="0" autoPict="0">
                <anchor moveWithCells="1" sizeWithCells="1">
                  <from>
                    <xdr:col>1</xdr:col>
                    <xdr:colOff>323850</xdr:colOff>
                    <xdr:row>3</xdr:row>
                    <xdr:rowOff>123825</xdr:rowOff>
                  </from>
                  <to>
                    <xdr:col>7</xdr:col>
                    <xdr:colOff>123825</xdr:colOff>
                    <xdr:row>5</xdr:row>
                    <xdr:rowOff>152400</xdr:rowOff>
                  </to>
                </anchor>
              </controlPr>
            </control>
          </mc:Choice>
        </mc:AlternateContent>
      </controls>
    </mc:Choice>
  </mc:AlternateContent>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Folha5" enableFormatConditionsCalculation="0"/>
  <dimension ref="A2:Q22"/>
  <sheetViews>
    <sheetView zoomScale="85" zoomScaleNormal="85" zoomScalePageLayoutView="85" workbookViewId="0">
      <selection activeCell="L7" sqref="L7"/>
    </sheetView>
  </sheetViews>
  <sheetFormatPr defaultColWidth="8.85546875" defaultRowHeight="15" x14ac:dyDescent="0.25"/>
  <cols>
    <col min="1" max="1" width="1.85546875" customWidth="1"/>
    <col min="2" max="2" width="1.42578125" customWidth="1"/>
    <col min="3" max="3" width="2.28515625" customWidth="1"/>
    <col min="4" max="4" width="21.7109375" customWidth="1"/>
    <col min="5" max="5" width="3.85546875" customWidth="1"/>
    <col min="6" max="6" width="14.42578125" customWidth="1"/>
    <col min="7" max="7" width="13.42578125" customWidth="1"/>
    <col min="8" max="8" width="11.42578125" customWidth="1"/>
    <col min="9" max="9" width="11.140625" customWidth="1"/>
    <col min="10" max="16" width="10.42578125" bestFit="1" customWidth="1"/>
  </cols>
  <sheetData>
    <row r="2" spans="1:17" s="3" customFormat="1" x14ac:dyDescent="0.25"/>
    <row r="3" spans="1:17" s="7" customFormat="1" x14ac:dyDescent="0.25">
      <c r="Q3" s="5"/>
    </row>
    <row r="4" spans="1:17" x14ac:dyDescent="0.25">
      <c r="A4" s="15"/>
      <c r="B4" s="3"/>
      <c r="C4" s="3"/>
      <c r="D4" s="3"/>
      <c r="E4" s="3"/>
      <c r="F4" s="145" t="s">
        <v>220</v>
      </c>
      <c r="G4" s="146"/>
      <c r="H4" s="146"/>
      <c r="I4" s="147"/>
      <c r="J4" s="145" t="s">
        <v>221</v>
      </c>
      <c r="K4" s="146"/>
      <c r="L4" s="146"/>
      <c r="M4" s="146"/>
      <c r="N4" s="146"/>
      <c r="O4" s="146"/>
      <c r="P4" s="147"/>
      <c r="Q4" s="5"/>
    </row>
    <row r="5" spans="1:17" x14ac:dyDescent="0.25">
      <c r="A5" s="6"/>
      <c r="B5" s="7" t="s">
        <v>222</v>
      </c>
      <c r="C5" s="7" t="s">
        <v>223</v>
      </c>
      <c r="D5" s="7" t="s">
        <v>224</v>
      </c>
      <c r="E5" s="7" t="s">
        <v>215</v>
      </c>
      <c r="F5" s="4" t="s">
        <v>216</v>
      </c>
      <c r="G5" s="5" t="s">
        <v>217</v>
      </c>
      <c r="H5" s="5" t="s">
        <v>218</v>
      </c>
      <c r="I5" s="14" t="s">
        <v>219</v>
      </c>
      <c r="J5" s="4">
        <v>-3</v>
      </c>
      <c r="K5" s="5">
        <v>-2</v>
      </c>
      <c r="L5" s="5">
        <v>-1</v>
      </c>
      <c r="M5" s="5">
        <v>0</v>
      </c>
      <c r="N5" s="5">
        <v>1</v>
      </c>
      <c r="O5" s="5">
        <v>2</v>
      </c>
      <c r="P5" s="14">
        <v>3</v>
      </c>
      <c r="Q5" s="5"/>
    </row>
    <row r="6" spans="1:17" x14ac:dyDescent="0.25">
      <c r="D6" t="s">
        <v>20</v>
      </c>
      <c r="E6" s="28">
        <v>1</v>
      </c>
      <c r="F6" s="18">
        <f>accept!B68</f>
        <v>1.9002220908816758E-2</v>
      </c>
      <c r="G6" s="18">
        <f>accept!B69</f>
        <v>3.378140477377467E-2</v>
      </c>
      <c r="H6" s="18">
        <f>accept!B70</f>
        <v>0.16493183840123249</v>
      </c>
      <c r="I6" s="18">
        <f>accept!B71</f>
        <v>0.78228453591617608</v>
      </c>
      <c r="J6" s="18">
        <f>nimby!$B$61</f>
        <v>8.3043736358123788E-4</v>
      </c>
      <c r="K6" s="18">
        <f>nimby!$B$62</f>
        <v>9.9565540447439371E-3</v>
      </c>
      <c r="L6" s="18">
        <f>nimby!$B$63</f>
        <v>6.6640928423290835E-2</v>
      </c>
      <c r="M6" s="18">
        <f>nimby!$B$64</f>
        <v>0.65232062679155023</v>
      </c>
      <c r="N6" s="18">
        <f>nimby!$B$65</f>
        <v>0.1682570218579128</v>
      </c>
      <c r="O6" s="18">
        <f>nimby!$B$66</f>
        <v>7.564325920640258E-2</v>
      </c>
      <c r="P6" s="18">
        <f>nimby!$B$67</f>
        <v>2.6351172312518378E-2</v>
      </c>
      <c r="Q6" s="5"/>
    </row>
    <row r="7" spans="1:17" x14ac:dyDescent="0.25">
      <c r="D7" t="s">
        <v>21</v>
      </c>
      <c r="E7" s="28">
        <v>2</v>
      </c>
      <c r="F7" s="18">
        <f>accept!B138</f>
        <v>4.6015631663000378E-2</v>
      </c>
      <c r="G7" s="18">
        <f>accept!B139</f>
        <v>7.8653578481974296E-2</v>
      </c>
      <c r="H7" s="18">
        <f>accept!B140</f>
        <v>0.32811001762006131</v>
      </c>
      <c r="I7" s="18">
        <f>accept!B141</f>
        <v>0.54722077223496401</v>
      </c>
      <c r="J7" s="18">
        <f>nimby!$B$126</f>
        <v>8.3043736358123788E-4</v>
      </c>
      <c r="K7" s="18">
        <f>nimby!$B$127</f>
        <v>9.9565540447439371E-3</v>
      </c>
      <c r="L7" s="18">
        <f>nimby!$B$128</f>
        <v>6.6640928423290835E-2</v>
      </c>
      <c r="M7" s="18">
        <f>nimby!$B$129</f>
        <v>0.65232062679155023</v>
      </c>
      <c r="N7" s="18">
        <f>nimby!$B$130</f>
        <v>0.1682570218579128</v>
      </c>
      <c r="O7" s="18">
        <f>nimby!$B$131</f>
        <v>7.564325920640258E-2</v>
      </c>
      <c r="P7" s="18">
        <f>nimby!$B$132</f>
        <v>2.6351172312518378E-2</v>
      </c>
      <c r="Q7" s="5"/>
    </row>
    <row r="10" spans="1:17" x14ac:dyDescent="0.25">
      <c r="F10" s="148" t="s">
        <v>158</v>
      </c>
      <c r="G10" s="148"/>
      <c r="H10" s="148"/>
      <c r="I10" s="148"/>
      <c r="J10" s="148"/>
      <c r="K10" s="148"/>
      <c r="L10" s="148"/>
    </row>
    <row r="11" spans="1:17" x14ac:dyDescent="0.25">
      <c r="F11" s="15"/>
      <c r="G11" s="3" t="s">
        <v>225</v>
      </c>
      <c r="H11" s="3"/>
      <c r="I11" s="3" t="s">
        <v>22</v>
      </c>
      <c r="J11" s="3"/>
      <c r="K11" s="3"/>
      <c r="L11" s="16"/>
    </row>
    <row r="12" spans="1:17" x14ac:dyDescent="0.25">
      <c r="F12" s="4" t="s">
        <v>229</v>
      </c>
      <c r="G12" s="5" t="str">
        <f>tool!S5</f>
        <v>Wind</v>
      </c>
      <c r="H12" s="5"/>
      <c r="I12" s="5">
        <f>tool!S36</f>
        <v>1</v>
      </c>
      <c r="J12" s="5"/>
      <c r="K12" s="5" t="s">
        <v>226</v>
      </c>
      <c r="L12" s="14" t="s">
        <v>227</v>
      </c>
    </row>
    <row r="13" spans="1:17" x14ac:dyDescent="0.25">
      <c r="F13" s="6"/>
      <c r="G13" s="7">
        <v>1</v>
      </c>
      <c r="H13" s="7"/>
      <c r="I13" s="7">
        <f>tool!S36-1</f>
        <v>0</v>
      </c>
      <c r="J13" s="7"/>
      <c r="K13" s="7">
        <f>G13+I13</f>
        <v>1</v>
      </c>
      <c r="L13" s="17" t="s">
        <v>228</v>
      </c>
    </row>
    <row r="16" spans="1:17" x14ac:dyDescent="0.25">
      <c r="F16">
        <v>1</v>
      </c>
      <c r="G16">
        <v>2</v>
      </c>
      <c r="H16">
        <v>3</v>
      </c>
      <c r="I16">
        <v>4</v>
      </c>
      <c r="J16">
        <v>5</v>
      </c>
      <c r="K16">
        <v>6</v>
      </c>
      <c r="L16">
        <v>7</v>
      </c>
      <c r="M16">
        <v>8</v>
      </c>
      <c r="N16">
        <v>9</v>
      </c>
      <c r="O16">
        <v>10</v>
      </c>
      <c r="P16">
        <v>11</v>
      </c>
    </row>
    <row r="17" spans="5:16" x14ac:dyDescent="0.25">
      <c r="F17" s="145" t="s">
        <v>220</v>
      </c>
      <c r="G17" s="146"/>
      <c r="H17" s="146"/>
      <c r="I17" s="147"/>
      <c r="J17" s="145" t="s">
        <v>221</v>
      </c>
      <c r="K17" s="146"/>
      <c r="L17" s="146"/>
      <c r="M17" s="146"/>
      <c r="N17" s="146"/>
      <c r="O17" s="146"/>
      <c r="P17" s="147"/>
    </row>
    <row r="18" spans="5:16" ht="15.75" thickBot="1" x14ac:dyDescent="0.3">
      <c r="F18" s="4" t="s">
        <v>216</v>
      </c>
      <c r="G18" s="5" t="s">
        <v>217</v>
      </c>
      <c r="H18" s="5" t="s">
        <v>218</v>
      </c>
      <c r="I18" s="14" t="s">
        <v>219</v>
      </c>
      <c r="J18" s="4">
        <v>-3</v>
      </c>
      <c r="K18" s="5">
        <v>-2</v>
      </c>
      <c r="L18" s="5">
        <v>-1</v>
      </c>
      <c r="M18" s="5">
        <v>0</v>
      </c>
      <c r="N18" s="5">
        <v>1</v>
      </c>
      <c r="O18" s="5">
        <v>2</v>
      </c>
      <c r="P18" s="14">
        <v>3</v>
      </c>
    </row>
    <row r="19" spans="5:16" ht="15.75" thickBot="1" x14ac:dyDescent="0.3">
      <c r="F19" s="35">
        <f t="shared" ref="F19:P19" si="0">INDEX($F$6:$P$7,$K$13,F16)</f>
        <v>1.9002220908816758E-2</v>
      </c>
      <c r="G19" s="35">
        <f t="shared" si="0"/>
        <v>3.378140477377467E-2</v>
      </c>
      <c r="H19" s="35">
        <f t="shared" si="0"/>
        <v>0.16493183840123249</v>
      </c>
      <c r="I19" s="35">
        <f t="shared" si="0"/>
        <v>0.78228453591617608</v>
      </c>
      <c r="J19" s="35">
        <f t="shared" si="0"/>
        <v>8.3043736358123788E-4</v>
      </c>
      <c r="K19" s="35">
        <f t="shared" si="0"/>
        <v>9.9565540447439371E-3</v>
      </c>
      <c r="L19" s="35">
        <f t="shared" si="0"/>
        <v>6.6640928423290835E-2</v>
      </c>
      <c r="M19" s="35">
        <f t="shared" si="0"/>
        <v>0.65232062679155023</v>
      </c>
      <c r="N19" s="35">
        <f t="shared" si="0"/>
        <v>0.1682570218579128</v>
      </c>
      <c r="O19" s="35">
        <f t="shared" si="0"/>
        <v>7.564325920640258E-2</v>
      </c>
      <c r="P19" s="35">
        <f t="shared" si="0"/>
        <v>2.6351172312518378E-2</v>
      </c>
    </row>
    <row r="22" spans="5:16" x14ac:dyDescent="0.25">
      <c r="E22" t="s">
        <v>159</v>
      </c>
    </row>
  </sheetData>
  <mergeCells count="5">
    <mergeCell ref="F4:I4"/>
    <mergeCell ref="J4:P4"/>
    <mergeCell ref="F17:I17"/>
    <mergeCell ref="J17:P17"/>
    <mergeCell ref="F10:L10"/>
  </mergeCells>
  <phoneticPr fontId="2"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U150"/>
  <sheetViews>
    <sheetView topLeftCell="A136" zoomScale="85" zoomScaleNormal="85" zoomScalePageLayoutView="85" workbookViewId="0">
      <selection activeCell="E147" sqref="E147"/>
    </sheetView>
  </sheetViews>
  <sheetFormatPr defaultColWidth="11.42578125" defaultRowHeight="15" x14ac:dyDescent="0.25"/>
  <cols>
    <col min="1" max="1" width="25.28515625" customWidth="1"/>
    <col min="2" max="2" width="31.7109375" customWidth="1"/>
  </cols>
  <sheetData>
    <row r="1" spans="1:21" x14ac:dyDescent="0.25">
      <c r="A1" s="29" t="s">
        <v>266</v>
      </c>
    </row>
    <row r="2" spans="1:21" ht="15.75" customHeight="1" x14ac:dyDescent="0.25">
      <c r="C2" t="s">
        <v>104</v>
      </c>
      <c r="D2" t="s">
        <v>105</v>
      </c>
      <c r="E2" t="s">
        <v>106</v>
      </c>
      <c r="F2" t="s">
        <v>107</v>
      </c>
      <c r="G2" t="s">
        <v>108</v>
      </c>
      <c r="H2" t="s">
        <v>109</v>
      </c>
    </row>
    <row r="3" spans="1:21" ht="15.75" thickBot="1" x14ac:dyDescent="0.3">
      <c r="H3" t="s">
        <v>110</v>
      </c>
      <c r="I3" t="s">
        <v>111</v>
      </c>
      <c r="M3" t="s">
        <v>103</v>
      </c>
    </row>
    <row r="4" spans="1:21" ht="15.75" thickTop="1" x14ac:dyDescent="0.25">
      <c r="A4" t="s">
        <v>233</v>
      </c>
      <c r="B4" t="s">
        <v>137</v>
      </c>
      <c r="C4" s="101">
        <v>-1.9110104952852083</v>
      </c>
      <c r="D4">
        <v>0.18600642927363412</v>
      </c>
      <c r="E4">
        <v>105.55291533405692</v>
      </c>
      <c r="F4">
        <v>1</v>
      </c>
      <c r="G4">
        <v>9.2397307157994112E-25</v>
      </c>
      <c r="H4">
        <v>-2.2755763975544316</v>
      </c>
      <c r="I4">
        <v>-1.5464445930159922</v>
      </c>
      <c r="O4" t="s">
        <v>104</v>
      </c>
      <c r="P4" t="s">
        <v>105</v>
      </c>
      <c r="Q4" t="s">
        <v>106</v>
      </c>
      <c r="R4" t="s">
        <v>107</v>
      </c>
      <c r="S4" t="s">
        <v>108</v>
      </c>
      <c r="T4" t="s">
        <v>109</v>
      </c>
    </row>
    <row r="5" spans="1:21" x14ac:dyDescent="0.25">
      <c r="B5" t="s">
        <v>138</v>
      </c>
      <c r="C5" s="102">
        <v>0.62529868564087177</v>
      </c>
      <c r="D5">
        <v>0.17659606929895741</v>
      </c>
      <c r="E5">
        <v>12.537558316799638</v>
      </c>
      <c r="F5">
        <v>1</v>
      </c>
      <c r="G5">
        <v>3.9885314859118483E-4</v>
      </c>
      <c r="H5">
        <v>0.27917675000357201</v>
      </c>
      <c r="I5">
        <v>0.9714206212781642</v>
      </c>
      <c r="T5" t="s">
        <v>110</v>
      </c>
      <c r="U5" t="s">
        <v>111</v>
      </c>
    </row>
    <row r="6" spans="1:21" x14ac:dyDescent="0.25">
      <c r="B6" t="s">
        <v>139</v>
      </c>
      <c r="C6" s="103">
        <v>1.9132228288797655</v>
      </c>
      <c r="D6">
        <v>0.18022314323032371</v>
      </c>
      <c r="E6">
        <v>112.69638594594382</v>
      </c>
      <c r="F6">
        <v>1</v>
      </c>
      <c r="G6">
        <v>2.5148037011598928E-26</v>
      </c>
      <c r="H6">
        <v>1.5599919589677236</v>
      </c>
      <c r="I6">
        <v>2.2664536987917998</v>
      </c>
      <c r="M6" t="s">
        <v>233</v>
      </c>
      <c r="N6" t="s">
        <v>137</v>
      </c>
      <c r="O6">
        <v>-1.911</v>
      </c>
      <c r="P6">
        <v>0.186</v>
      </c>
      <c r="Q6">
        <v>105.553</v>
      </c>
      <c r="R6">
        <v>1</v>
      </c>
      <c r="S6">
        <v>0</v>
      </c>
      <c r="T6">
        <v>-2.2759999999999998</v>
      </c>
      <c r="U6">
        <v>-1.546</v>
      </c>
    </row>
    <row r="7" spans="1:21" x14ac:dyDescent="0.25">
      <c r="B7" t="s">
        <v>140</v>
      </c>
      <c r="C7" s="103">
        <v>3.2775983018067434</v>
      </c>
      <c r="D7">
        <v>0.18909692371152001</v>
      </c>
      <c r="E7">
        <v>300.42946508892163</v>
      </c>
      <c r="F7">
        <v>1</v>
      </c>
      <c r="G7">
        <v>2.6558626538907019E-67</v>
      </c>
      <c r="H7">
        <v>2.9069751417448426</v>
      </c>
      <c r="I7">
        <v>3.648221461868637</v>
      </c>
      <c r="N7" t="s">
        <v>138</v>
      </c>
      <c r="O7">
        <v>0.625</v>
      </c>
      <c r="P7">
        <v>0.17699999999999999</v>
      </c>
      <c r="Q7">
        <v>12.538</v>
      </c>
      <c r="R7">
        <v>1</v>
      </c>
      <c r="S7">
        <v>0</v>
      </c>
      <c r="T7">
        <v>0.27900000000000003</v>
      </c>
      <c r="U7">
        <v>0.97099999999999997</v>
      </c>
    </row>
    <row r="8" spans="1:21" x14ac:dyDescent="0.25">
      <c r="A8" t="s">
        <v>237</v>
      </c>
      <c r="B8" t="s">
        <v>96</v>
      </c>
      <c r="C8" s="102">
        <v>9.1341667321055489E-3</v>
      </c>
      <c r="D8">
        <v>2.6492380871976913E-3</v>
      </c>
      <c r="E8">
        <v>11.887646699195754</v>
      </c>
      <c r="F8">
        <v>1</v>
      </c>
      <c r="G8">
        <v>5.6507471339841688E-4</v>
      </c>
      <c r="H8">
        <v>3.9417554947262616E-3</v>
      </c>
      <c r="I8">
        <v>1.4326577969484777E-2</v>
      </c>
      <c r="N8" t="s">
        <v>139</v>
      </c>
      <c r="O8">
        <v>1.913</v>
      </c>
      <c r="P8">
        <v>0.18</v>
      </c>
      <c r="Q8">
        <v>112.696</v>
      </c>
      <c r="R8">
        <v>1</v>
      </c>
      <c r="S8">
        <v>0</v>
      </c>
      <c r="T8">
        <v>1.56</v>
      </c>
      <c r="U8">
        <v>2.266</v>
      </c>
    </row>
    <row r="9" spans="1:21" x14ac:dyDescent="0.25">
      <c r="B9" t="s">
        <v>131</v>
      </c>
      <c r="C9" s="103">
        <v>1.1117845592923312</v>
      </c>
      <c r="D9">
        <v>0.10186821650847275</v>
      </c>
      <c r="E9">
        <v>119.11429125947477</v>
      </c>
      <c r="F9">
        <v>1</v>
      </c>
      <c r="G9">
        <v>9.8865762612353863E-28</v>
      </c>
      <c r="H9">
        <v>0.91212652376639536</v>
      </c>
      <c r="I9">
        <v>1.3114425948182657</v>
      </c>
      <c r="N9" t="s">
        <v>140</v>
      </c>
      <c r="O9">
        <v>3.278</v>
      </c>
      <c r="P9">
        <v>0.189</v>
      </c>
      <c r="Q9">
        <v>300.42899999999997</v>
      </c>
      <c r="R9">
        <v>1</v>
      </c>
      <c r="S9">
        <v>0</v>
      </c>
      <c r="T9">
        <v>2.907</v>
      </c>
      <c r="U9">
        <v>3.6480000000000001</v>
      </c>
    </row>
    <row r="10" spans="1:21" x14ac:dyDescent="0.25">
      <c r="B10" t="s">
        <v>132</v>
      </c>
      <c r="C10" s="102">
        <v>0.66181553896042056</v>
      </c>
      <c r="D10">
        <v>0.10316888798894051</v>
      </c>
      <c r="E10">
        <v>41.150623581442254</v>
      </c>
      <c r="F10">
        <v>1</v>
      </c>
      <c r="G10">
        <v>1.4093828780031894E-10</v>
      </c>
      <c r="H10">
        <v>0.45960823417704944</v>
      </c>
      <c r="I10">
        <v>0.86402284374379013</v>
      </c>
      <c r="M10" t="s">
        <v>237</v>
      </c>
      <c r="N10" t="s">
        <v>96</v>
      </c>
      <c r="O10">
        <v>8.9999999999999993E-3</v>
      </c>
      <c r="P10">
        <v>3.0000000000000001E-3</v>
      </c>
      <c r="Q10">
        <v>11.888</v>
      </c>
      <c r="R10">
        <v>1</v>
      </c>
      <c r="S10">
        <v>1E-3</v>
      </c>
      <c r="T10">
        <v>4.0000000000000001E-3</v>
      </c>
      <c r="U10">
        <v>1.4E-2</v>
      </c>
    </row>
    <row r="11" spans="1:21" x14ac:dyDescent="0.25">
      <c r="B11" t="s">
        <v>133</v>
      </c>
      <c r="C11" s="102">
        <v>0.143520006512531</v>
      </c>
      <c r="D11">
        <v>0.10140701061085938</v>
      </c>
      <c r="E11">
        <v>2.0030368090866468</v>
      </c>
      <c r="F11">
        <v>1</v>
      </c>
      <c r="G11">
        <v>0.15698441505707239</v>
      </c>
      <c r="H11">
        <v>-5.5234082064625253E-2</v>
      </c>
      <c r="I11">
        <v>0.34227409508968576</v>
      </c>
      <c r="N11" t="s">
        <v>131</v>
      </c>
      <c r="O11">
        <v>1.1120000000000001</v>
      </c>
      <c r="P11">
        <v>0.10199999999999999</v>
      </c>
      <c r="Q11">
        <v>119.114</v>
      </c>
      <c r="R11">
        <v>1</v>
      </c>
      <c r="S11">
        <v>0</v>
      </c>
      <c r="T11">
        <v>0.91200000000000003</v>
      </c>
      <c r="U11">
        <v>1.3109999999999999</v>
      </c>
    </row>
    <row r="12" spans="1:21" x14ac:dyDescent="0.25">
      <c r="B12" t="s">
        <v>134</v>
      </c>
      <c r="C12" s="104">
        <v>0</v>
      </c>
      <c r="F12">
        <v>0</v>
      </c>
      <c r="N12" t="s">
        <v>132</v>
      </c>
      <c r="O12">
        <v>0.66200000000000003</v>
      </c>
      <c r="P12">
        <v>0.10299999999999999</v>
      </c>
      <c r="Q12">
        <v>41.151000000000003</v>
      </c>
      <c r="R12">
        <v>1</v>
      </c>
      <c r="S12">
        <v>0</v>
      </c>
      <c r="T12">
        <v>0.46</v>
      </c>
      <c r="U12">
        <v>0.86399999999999999</v>
      </c>
    </row>
    <row r="13" spans="1:21" x14ac:dyDescent="0.25">
      <c r="B13" t="s">
        <v>238</v>
      </c>
      <c r="C13" s="102">
        <v>-0.21815396982122948</v>
      </c>
      <c r="D13">
        <v>7.1796771745469445E-2</v>
      </c>
      <c r="E13">
        <v>9.2324381409513165</v>
      </c>
      <c r="F13">
        <v>1</v>
      </c>
      <c r="G13">
        <v>2.377648324417718E-3</v>
      </c>
      <c r="H13">
        <v>-0.35887305664859287</v>
      </c>
      <c r="I13">
        <v>-7.7434882993866749E-2</v>
      </c>
      <c r="N13" t="s">
        <v>133</v>
      </c>
      <c r="O13">
        <v>0.14399999999999999</v>
      </c>
      <c r="P13">
        <v>0.10100000000000001</v>
      </c>
      <c r="Q13">
        <v>2.0030000000000001</v>
      </c>
      <c r="R13">
        <v>1</v>
      </c>
      <c r="S13">
        <v>0.157</v>
      </c>
      <c r="T13">
        <v>-5.5E-2</v>
      </c>
      <c r="U13">
        <v>0.34200000000000003</v>
      </c>
    </row>
    <row r="14" spans="1:21" x14ac:dyDescent="0.25">
      <c r="B14" t="s">
        <v>239</v>
      </c>
      <c r="C14" s="104">
        <v>0</v>
      </c>
      <c r="F14">
        <v>0</v>
      </c>
      <c r="N14" t="s">
        <v>134</v>
      </c>
      <c r="O14" t="s">
        <v>119</v>
      </c>
      <c r="P14" t="s">
        <v>120</v>
      </c>
      <c r="Q14" t="s">
        <v>120</v>
      </c>
      <c r="R14">
        <v>0</v>
      </c>
      <c r="S14" t="s">
        <v>120</v>
      </c>
      <c r="T14" t="s">
        <v>120</v>
      </c>
      <c r="U14" t="s">
        <v>120</v>
      </c>
    </row>
    <row r="15" spans="1:21" x14ac:dyDescent="0.25">
      <c r="B15" t="s">
        <v>240</v>
      </c>
      <c r="C15" s="102">
        <v>0.49502507017932085</v>
      </c>
      <c r="D15">
        <v>0.19368002366998804</v>
      </c>
      <c r="E15">
        <v>6.5325798807495588</v>
      </c>
      <c r="F15">
        <v>1</v>
      </c>
      <c r="G15">
        <v>1.0591622697164698E-2</v>
      </c>
      <c r="H15">
        <v>0.11541919926127887</v>
      </c>
      <c r="I15">
        <v>0.87463094109736239</v>
      </c>
      <c r="N15" t="s">
        <v>238</v>
      </c>
      <c r="O15">
        <v>-0.218</v>
      </c>
      <c r="P15">
        <v>7.1999999999999995E-2</v>
      </c>
      <c r="Q15">
        <v>9.2319999999999993</v>
      </c>
      <c r="R15">
        <v>1</v>
      </c>
      <c r="S15">
        <v>2E-3</v>
      </c>
      <c r="T15">
        <v>-0.35899999999999999</v>
      </c>
      <c r="U15">
        <v>-7.6999999999999999E-2</v>
      </c>
    </row>
    <row r="16" spans="1:21" x14ac:dyDescent="0.25">
      <c r="B16" t="s">
        <v>160</v>
      </c>
      <c r="C16" s="102">
        <v>0.29186885444024796</v>
      </c>
      <c r="D16">
        <v>0.11151267423449179</v>
      </c>
      <c r="E16">
        <v>6.8505753133081031</v>
      </c>
      <c r="F16">
        <v>1</v>
      </c>
      <c r="G16">
        <v>8.8612733607002191E-3</v>
      </c>
      <c r="H16">
        <v>7.3308029120895901E-2</v>
      </c>
      <c r="I16">
        <v>0.51042967975959896</v>
      </c>
      <c r="N16" t="s">
        <v>239</v>
      </c>
      <c r="O16" t="s">
        <v>119</v>
      </c>
      <c r="P16" t="s">
        <v>120</v>
      </c>
      <c r="Q16" t="s">
        <v>120</v>
      </c>
      <c r="R16">
        <v>0</v>
      </c>
      <c r="S16" t="s">
        <v>120</v>
      </c>
      <c r="T16" t="s">
        <v>120</v>
      </c>
      <c r="U16" t="s">
        <v>120</v>
      </c>
    </row>
    <row r="17" spans="1:21" x14ac:dyDescent="0.25">
      <c r="B17" t="s">
        <v>161</v>
      </c>
      <c r="C17" s="102">
        <v>4.0458374148494881E-2</v>
      </c>
      <c r="D17">
        <v>0.11612888918018695</v>
      </c>
      <c r="E17">
        <v>0.12137697479921356</v>
      </c>
      <c r="F17">
        <v>1</v>
      </c>
      <c r="G17">
        <v>0.72754582144243996</v>
      </c>
      <c r="H17">
        <v>-0.18715006620931596</v>
      </c>
      <c r="I17">
        <v>0.26806681450630321</v>
      </c>
      <c r="N17" t="s">
        <v>240</v>
      </c>
      <c r="O17">
        <v>0.495</v>
      </c>
      <c r="P17">
        <v>0.19400000000000001</v>
      </c>
      <c r="Q17">
        <v>6.5330000000000004</v>
      </c>
      <c r="R17">
        <v>1</v>
      </c>
      <c r="S17">
        <v>1.0999999999999999E-2</v>
      </c>
      <c r="T17">
        <v>0.115</v>
      </c>
      <c r="U17">
        <v>0.875</v>
      </c>
    </row>
    <row r="18" spans="1:21" x14ac:dyDescent="0.25">
      <c r="B18" t="s">
        <v>162</v>
      </c>
      <c r="C18" s="102">
        <v>-9.2108010869519016E-3</v>
      </c>
      <c r="D18">
        <v>0.11685481777553962</v>
      </c>
      <c r="E18">
        <v>6.213002982203699E-3</v>
      </c>
      <c r="F18">
        <v>1</v>
      </c>
      <c r="G18">
        <v>0.93717372418234701</v>
      </c>
      <c r="H18">
        <v>-0.23824203534700186</v>
      </c>
      <c r="I18">
        <v>0.21982043317309527</v>
      </c>
      <c r="N18" t="s">
        <v>160</v>
      </c>
      <c r="O18">
        <v>0.29199999999999998</v>
      </c>
      <c r="P18">
        <v>0.112</v>
      </c>
      <c r="Q18">
        <v>6.851</v>
      </c>
      <c r="R18">
        <v>1</v>
      </c>
      <c r="S18">
        <v>8.9999999999999993E-3</v>
      </c>
      <c r="T18">
        <v>7.2999999999999995E-2</v>
      </c>
      <c r="U18">
        <v>0.51</v>
      </c>
    </row>
    <row r="19" spans="1:21" x14ac:dyDescent="0.25">
      <c r="B19" t="s">
        <v>163</v>
      </c>
      <c r="C19" s="104">
        <v>0</v>
      </c>
      <c r="F19">
        <v>0</v>
      </c>
      <c r="N19" t="s">
        <v>161</v>
      </c>
      <c r="O19">
        <v>0.04</v>
      </c>
      <c r="P19">
        <v>0.11600000000000001</v>
      </c>
      <c r="Q19">
        <v>0.121</v>
      </c>
      <c r="R19">
        <v>1</v>
      </c>
      <c r="S19">
        <v>0.72799999999999998</v>
      </c>
      <c r="T19">
        <v>-0.187</v>
      </c>
      <c r="U19">
        <v>0.26800000000000002</v>
      </c>
    </row>
    <row r="20" spans="1:21" x14ac:dyDescent="0.25">
      <c r="B20" t="s">
        <v>164</v>
      </c>
      <c r="C20" s="102">
        <v>-0.18653141718262761</v>
      </c>
      <c r="D20">
        <v>7.4880034824857555E-2</v>
      </c>
      <c r="E20">
        <v>6.2054303325015292</v>
      </c>
      <c r="F20">
        <v>1</v>
      </c>
      <c r="G20">
        <v>1.2735898271537829E-2</v>
      </c>
      <c r="H20">
        <v>-0.3332935886004541</v>
      </c>
      <c r="I20">
        <v>-3.9769245764802487E-2</v>
      </c>
      <c r="N20" t="s">
        <v>162</v>
      </c>
      <c r="O20">
        <v>-8.9999999999999993E-3</v>
      </c>
      <c r="P20">
        <v>0.11700000000000001</v>
      </c>
      <c r="Q20">
        <v>6.0000000000000001E-3</v>
      </c>
      <c r="R20">
        <v>1</v>
      </c>
      <c r="S20">
        <v>0.93700000000000006</v>
      </c>
      <c r="T20">
        <v>-0.23799999999999999</v>
      </c>
      <c r="U20">
        <v>0.22</v>
      </c>
    </row>
    <row r="21" spans="1:21" ht="15.75" thickBot="1" x14ac:dyDescent="0.3">
      <c r="B21" t="s">
        <v>165</v>
      </c>
      <c r="C21" s="105">
        <v>0</v>
      </c>
      <c r="F21">
        <v>0</v>
      </c>
      <c r="N21" t="s">
        <v>163</v>
      </c>
      <c r="O21" t="s">
        <v>119</v>
      </c>
      <c r="P21" t="s">
        <v>120</v>
      </c>
      <c r="Q21" t="s">
        <v>120</v>
      </c>
      <c r="R21">
        <v>0</v>
      </c>
      <c r="S21" t="s">
        <v>120</v>
      </c>
      <c r="T21" t="s">
        <v>120</v>
      </c>
      <c r="U21" t="s">
        <v>120</v>
      </c>
    </row>
    <row r="22" spans="1:21" ht="15.75" thickTop="1" x14ac:dyDescent="0.25">
      <c r="A22" t="s">
        <v>214</v>
      </c>
      <c r="N22" t="s">
        <v>164</v>
      </c>
      <c r="O22">
        <v>-0.187</v>
      </c>
      <c r="P22">
        <v>7.4999999999999997E-2</v>
      </c>
      <c r="Q22">
        <v>6.2050000000000001</v>
      </c>
      <c r="R22">
        <v>1</v>
      </c>
      <c r="S22">
        <v>1.2999999999999999E-2</v>
      </c>
      <c r="T22">
        <v>-0.33300000000000002</v>
      </c>
      <c r="U22">
        <v>-0.04</v>
      </c>
    </row>
    <row r="23" spans="1:21" ht="15" customHeight="1" x14ac:dyDescent="0.25">
      <c r="A23" t="s">
        <v>86</v>
      </c>
      <c r="N23" t="s">
        <v>165</v>
      </c>
      <c r="O23" t="s">
        <v>119</v>
      </c>
      <c r="P23" t="s">
        <v>120</v>
      </c>
      <c r="Q23" t="s">
        <v>120</v>
      </c>
      <c r="R23">
        <v>0</v>
      </c>
      <c r="S23" t="s">
        <v>120</v>
      </c>
      <c r="T23" t="s">
        <v>120</v>
      </c>
      <c r="U23" t="s">
        <v>120</v>
      </c>
    </row>
    <row r="24" spans="1:21" x14ac:dyDescent="0.25">
      <c r="M24" t="s">
        <v>214</v>
      </c>
    </row>
    <row r="25" spans="1:21" x14ac:dyDescent="0.25">
      <c r="A25" s="13"/>
      <c r="B25" s="13"/>
      <c r="C25" s="13"/>
      <c r="D25" s="13"/>
      <c r="E25" s="13"/>
      <c r="M25" t="s">
        <v>121</v>
      </c>
    </row>
    <row r="26" spans="1:21" x14ac:dyDescent="0.25">
      <c r="A26" s="2" t="s">
        <v>84</v>
      </c>
      <c r="C26" t="s">
        <v>149</v>
      </c>
      <c r="E26" t="s">
        <v>150</v>
      </c>
    </row>
    <row r="27" spans="1:21" x14ac:dyDescent="0.25">
      <c r="A27" t="s">
        <v>91</v>
      </c>
      <c r="C27">
        <f>tool!$R$7</f>
        <v>2</v>
      </c>
      <c r="E27">
        <f>INDEX(C13:C14,C27)</f>
        <v>0</v>
      </c>
    </row>
    <row r="28" spans="1:21" x14ac:dyDescent="0.25">
      <c r="A28" t="s">
        <v>247</v>
      </c>
      <c r="C28" s="9">
        <f>tool!R$13</f>
        <v>58</v>
      </c>
      <c r="E28" s="10">
        <f>C8*C28</f>
        <v>0.52978167046212188</v>
      </c>
    </row>
    <row r="29" spans="1:21" x14ac:dyDescent="0.25">
      <c r="A29" t="s">
        <v>248</v>
      </c>
      <c r="C29">
        <f>tool!$R$11</f>
        <v>2</v>
      </c>
      <c r="E29">
        <f>INDEX(C20:C21,C29)</f>
        <v>0</v>
      </c>
    </row>
    <row r="30" spans="1:21" ht="15.75" thickBot="1" x14ac:dyDescent="0.3">
      <c r="A30" t="s">
        <v>249</v>
      </c>
      <c r="C30">
        <f>tool!$R$15</f>
        <v>4</v>
      </c>
      <c r="E30">
        <f>INDEX(C15:C19,C30)</f>
        <v>-9.2108010869519016E-3</v>
      </c>
    </row>
    <row r="31" spans="1:21" x14ac:dyDescent="0.25">
      <c r="A31" t="s">
        <v>254</v>
      </c>
      <c r="C31">
        <f>tool!$R$30</f>
        <v>3</v>
      </c>
      <c r="D31" s="21"/>
      <c r="E31">
        <v>0</v>
      </c>
    </row>
    <row r="32" spans="1:21" x14ac:dyDescent="0.25">
      <c r="A32" t="s">
        <v>255</v>
      </c>
      <c r="C32">
        <f>tool!$R$32</f>
        <v>3</v>
      </c>
      <c r="D32" s="22"/>
      <c r="E32">
        <v>0</v>
      </c>
    </row>
    <row r="33" spans="1:5" ht="15.75" thickBot="1" x14ac:dyDescent="0.3">
      <c r="A33" t="s">
        <v>256</v>
      </c>
      <c r="C33">
        <f>tool!$R$34</f>
        <v>3</v>
      </c>
      <c r="D33" s="23"/>
      <c r="E33">
        <v>0</v>
      </c>
    </row>
    <row r="34" spans="1:5" x14ac:dyDescent="0.25">
      <c r="A34" s="20" t="s">
        <v>136</v>
      </c>
      <c r="B34" s="13"/>
      <c r="C34" s="20">
        <f>tool!$R$5</f>
        <v>2</v>
      </c>
      <c r="E34" s="20">
        <f>INDEX(C9:C12,C34)</f>
        <v>0.66181553896042056</v>
      </c>
    </row>
    <row r="35" spans="1:5" x14ac:dyDescent="0.25">
      <c r="A35" s="13"/>
      <c r="B35" s="13"/>
      <c r="C35" s="13"/>
      <c r="D35" s="13"/>
      <c r="E35" s="13"/>
    </row>
    <row r="36" spans="1:5" s="3" customFormat="1" x14ac:dyDescent="0.25">
      <c r="A36" s="8" t="s">
        <v>85</v>
      </c>
    </row>
    <row r="37" spans="1:5" s="5" customFormat="1" x14ac:dyDescent="0.25">
      <c r="A37" s="4"/>
    </row>
    <row r="38" spans="1:5" s="5" customFormat="1" x14ac:dyDescent="0.25">
      <c r="A38" s="4" t="s">
        <v>92</v>
      </c>
      <c r="B38" s="5" t="s">
        <v>151</v>
      </c>
      <c r="C38" s="5" t="s">
        <v>152</v>
      </c>
    </row>
    <row r="39" spans="1:5" s="5" customFormat="1" x14ac:dyDescent="0.25">
      <c r="A39" s="4" t="s">
        <v>87</v>
      </c>
      <c r="B39" s="5">
        <f>1/(1+EXP(-(C4-($E$27+$E$28+$E$29+$E$30+$E$34))))</f>
        <v>4.3380449402084471E-2</v>
      </c>
    </row>
    <row r="40" spans="1:5" s="5" customFormat="1" x14ac:dyDescent="0.25">
      <c r="A40" s="4" t="s">
        <v>88</v>
      </c>
      <c r="B40" s="5">
        <f t="shared" ref="B40:B42" si="0">1/(1+EXP(-(C5-($E$27+$E$28+$E$29+$E$30+$E$34))))</f>
        <v>0.36422157189970045</v>
      </c>
    </row>
    <row r="41" spans="1:5" s="5" customFormat="1" x14ac:dyDescent="0.25">
      <c r="A41" s="4" t="s">
        <v>89</v>
      </c>
      <c r="B41" s="5">
        <f t="shared" si="0"/>
        <v>0.67498879247010601</v>
      </c>
    </row>
    <row r="42" spans="1:5" s="5" customFormat="1" x14ac:dyDescent="0.25">
      <c r="A42" s="4" t="s">
        <v>90</v>
      </c>
      <c r="B42" s="5">
        <f t="shared" si="0"/>
        <v>0.89043692842018574</v>
      </c>
    </row>
    <row r="43" spans="1:5" s="5" customFormat="1" x14ac:dyDescent="0.25">
      <c r="A43" s="4" t="s">
        <v>155</v>
      </c>
      <c r="B43" s="5">
        <v>1</v>
      </c>
    </row>
    <row r="44" spans="1:5" s="5" customFormat="1" ht="15.75" thickBot="1" x14ac:dyDescent="0.3">
      <c r="A44" s="4"/>
    </row>
    <row r="45" spans="1:5" s="5" customFormat="1" x14ac:dyDescent="0.25">
      <c r="A45" s="4" t="s">
        <v>93</v>
      </c>
      <c r="B45" s="5" t="s">
        <v>151</v>
      </c>
      <c r="C45" s="5" t="s">
        <v>153</v>
      </c>
      <c r="D45" s="25" t="s">
        <v>269</v>
      </c>
      <c r="E45" s="26" t="s">
        <v>270</v>
      </c>
    </row>
    <row r="46" spans="1:5" s="5" customFormat="1" ht="15.75" thickBot="1" x14ac:dyDescent="0.3">
      <c r="A46" s="4" t="s">
        <v>156</v>
      </c>
      <c r="B46" s="5">
        <f>B39</f>
        <v>4.3380449402084471E-2</v>
      </c>
      <c r="D46" s="5">
        <f>MAX(B46:B50)</f>
        <v>0.32084112249761598</v>
      </c>
      <c r="E46" s="27">
        <f>MATCH(D46,B46:B50,0)</f>
        <v>2</v>
      </c>
    </row>
    <row r="47" spans="1:5" s="5" customFormat="1" x14ac:dyDescent="0.25">
      <c r="A47" s="11" t="s">
        <v>88</v>
      </c>
      <c r="B47" s="12">
        <f>B40-B39</f>
        <v>0.32084112249761598</v>
      </c>
    </row>
    <row r="48" spans="1:5" s="5" customFormat="1" x14ac:dyDescent="0.25">
      <c r="A48" s="4" t="s">
        <v>89</v>
      </c>
      <c r="B48" s="5">
        <f>B41-B40</f>
        <v>0.31076722057040557</v>
      </c>
    </row>
    <row r="49" spans="1:21" s="7" customFormat="1" x14ac:dyDescent="0.25">
      <c r="A49" s="6" t="s">
        <v>154</v>
      </c>
      <c r="B49" s="7">
        <f>B42-B41</f>
        <v>0.21544813595007972</v>
      </c>
    </row>
    <row r="50" spans="1:21" s="5" customFormat="1" x14ac:dyDescent="0.25">
      <c r="A50" s="24" t="s">
        <v>157</v>
      </c>
      <c r="B50" s="7">
        <f>B43-B42</f>
        <v>0.10956307157981426</v>
      </c>
    </row>
    <row r="52" spans="1:21" s="1" customFormat="1" x14ac:dyDescent="0.25"/>
    <row r="54" spans="1:21" x14ac:dyDescent="0.25">
      <c r="A54" s="29" t="s">
        <v>267</v>
      </c>
      <c r="B54" s="29"/>
    </row>
    <row r="55" spans="1:21" ht="15.75" customHeight="1" x14ac:dyDescent="0.25">
      <c r="A55" t="s">
        <v>103</v>
      </c>
    </row>
    <row r="56" spans="1:21" ht="15.75" customHeight="1" x14ac:dyDescent="0.25">
      <c r="C56" t="s">
        <v>104</v>
      </c>
      <c r="D56" t="s">
        <v>105</v>
      </c>
      <c r="E56" t="s">
        <v>106</v>
      </c>
      <c r="F56" t="s">
        <v>107</v>
      </c>
      <c r="G56" t="s">
        <v>108</v>
      </c>
      <c r="H56" t="s">
        <v>109</v>
      </c>
    </row>
    <row r="57" spans="1:21" ht="15.75" thickBot="1" x14ac:dyDescent="0.3">
      <c r="H57" t="s">
        <v>110</v>
      </c>
      <c r="I57" t="s">
        <v>111</v>
      </c>
      <c r="M57" t="s">
        <v>103</v>
      </c>
    </row>
    <row r="58" spans="1:21" ht="15.75" customHeight="1" thickTop="1" x14ac:dyDescent="0.25">
      <c r="A58" t="s">
        <v>233</v>
      </c>
      <c r="B58" t="s">
        <v>141</v>
      </c>
      <c r="C58" s="101">
        <v>-2.5132123661779309</v>
      </c>
      <c r="D58">
        <v>0.54951311777163792</v>
      </c>
      <c r="E58">
        <v>20.944027117963326</v>
      </c>
      <c r="F58">
        <v>1</v>
      </c>
      <c r="G58">
        <v>4.7289996271576273E-6</v>
      </c>
      <c r="H58">
        <v>-3.5918531835156937</v>
      </c>
      <c r="I58">
        <v>-1.4378013437862389</v>
      </c>
      <c r="O58" t="s">
        <v>104</v>
      </c>
      <c r="P58" t="s">
        <v>105</v>
      </c>
      <c r="Q58" t="s">
        <v>106</v>
      </c>
      <c r="R58" t="s">
        <v>107</v>
      </c>
      <c r="S58" t="s">
        <v>108</v>
      </c>
      <c r="T58" t="s">
        <v>109</v>
      </c>
    </row>
    <row r="59" spans="1:21" x14ac:dyDescent="0.25">
      <c r="B59" t="s">
        <v>142</v>
      </c>
      <c r="C59" s="103">
        <v>-1.1279969909891947</v>
      </c>
      <c r="D59">
        <v>0.46230324116875343</v>
      </c>
      <c r="E59">
        <v>8.3366484070676101</v>
      </c>
      <c r="F59">
        <v>1</v>
      </c>
      <c r="G59">
        <v>3.8853208469649628E-3</v>
      </c>
      <c r="H59">
        <v>-2.2409176287076793</v>
      </c>
      <c r="I59">
        <v>-0.42872222345389627</v>
      </c>
      <c r="T59" t="s">
        <v>110</v>
      </c>
      <c r="U59" t="s">
        <v>111</v>
      </c>
    </row>
    <row r="60" spans="1:21" x14ac:dyDescent="0.25">
      <c r="B60" t="s">
        <v>143</v>
      </c>
      <c r="C60" s="102">
        <v>0.55857255909241643</v>
      </c>
      <c r="D60">
        <v>0.45059729304344448</v>
      </c>
      <c r="E60">
        <v>2.0521051127378271</v>
      </c>
      <c r="F60">
        <v>1</v>
      </c>
      <c r="G60">
        <v>0.15199590072664285</v>
      </c>
      <c r="H60">
        <v>-0.23766615869496313</v>
      </c>
      <c r="I60">
        <v>1.5286427730978205</v>
      </c>
      <c r="M60" t="s">
        <v>233</v>
      </c>
      <c r="N60" t="s">
        <v>141</v>
      </c>
      <c r="O60">
        <v>-2.5129999999999999</v>
      </c>
      <c r="P60">
        <v>0.122</v>
      </c>
      <c r="Q60">
        <v>424.11</v>
      </c>
      <c r="R60">
        <v>1</v>
      </c>
      <c r="S60">
        <v>0</v>
      </c>
      <c r="T60">
        <v>-2.7519999999999998</v>
      </c>
      <c r="U60">
        <v>-2.274</v>
      </c>
    </row>
    <row r="61" spans="1:21" x14ac:dyDescent="0.25">
      <c r="B61" t="s">
        <v>144</v>
      </c>
      <c r="C61" s="103">
        <v>2.6281703375784513</v>
      </c>
      <c r="D61">
        <v>0.53566894771737972</v>
      </c>
      <c r="E61">
        <v>34.884537735735378</v>
      </c>
      <c r="F61">
        <v>1</v>
      </c>
      <c r="G61">
        <v>3.4984819073035493E-9</v>
      </c>
      <c r="H61">
        <v>2.1139368276722816</v>
      </c>
      <c r="I61">
        <v>4.2137205179973485</v>
      </c>
      <c r="N61" t="s">
        <v>142</v>
      </c>
      <c r="O61">
        <v>-1.1279999999999999</v>
      </c>
      <c r="P61">
        <v>0.104</v>
      </c>
      <c r="Q61">
        <v>116.718</v>
      </c>
      <c r="R61">
        <v>1</v>
      </c>
      <c r="S61">
        <v>0</v>
      </c>
      <c r="T61">
        <v>-1.333</v>
      </c>
      <c r="U61">
        <v>-0.92300000000000004</v>
      </c>
    </row>
    <row r="62" spans="1:21" x14ac:dyDescent="0.25">
      <c r="A62" t="s">
        <v>237</v>
      </c>
      <c r="B62" t="s">
        <v>131</v>
      </c>
      <c r="C62" s="103">
        <v>1.0935850979085864</v>
      </c>
      <c r="D62">
        <v>0.45664537030548508</v>
      </c>
      <c r="E62">
        <v>9.5707450635780091</v>
      </c>
      <c r="F62">
        <v>1</v>
      </c>
      <c r="G62">
        <v>1.9770252992525844E-3</v>
      </c>
      <c r="H62">
        <v>0.51769798649401311</v>
      </c>
      <c r="I62">
        <v>2.3077149455054271</v>
      </c>
      <c r="N62" t="s">
        <v>143</v>
      </c>
      <c r="O62">
        <v>0.55900000000000005</v>
      </c>
      <c r="P62">
        <v>0.10299999999999999</v>
      </c>
      <c r="Q62">
        <v>29.640999999999998</v>
      </c>
      <c r="R62">
        <v>1</v>
      </c>
      <c r="S62">
        <v>0</v>
      </c>
      <c r="T62">
        <v>0.35699999999999998</v>
      </c>
      <c r="U62">
        <v>0.76</v>
      </c>
    </row>
    <row r="63" spans="1:21" x14ac:dyDescent="0.25">
      <c r="B63" t="s">
        <v>132</v>
      </c>
      <c r="C63" s="102">
        <v>0.28414535079296083</v>
      </c>
      <c r="D63">
        <v>0.46800570364757821</v>
      </c>
      <c r="E63">
        <v>3.2179904430882011</v>
      </c>
      <c r="F63">
        <v>1</v>
      </c>
      <c r="G63">
        <v>7.2832992304505753E-2</v>
      </c>
      <c r="H63">
        <v>-7.7730210203578953E-2</v>
      </c>
      <c r="I63">
        <v>1.7568184372135793</v>
      </c>
      <c r="N63" t="s">
        <v>144</v>
      </c>
      <c r="O63">
        <v>2.6280000000000001</v>
      </c>
      <c r="P63">
        <v>0.11700000000000001</v>
      </c>
      <c r="Q63">
        <v>505.38299999999998</v>
      </c>
      <c r="R63">
        <v>1</v>
      </c>
      <c r="S63">
        <v>0</v>
      </c>
      <c r="T63">
        <v>2.399</v>
      </c>
      <c r="U63">
        <v>2.8570000000000002</v>
      </c>
    </row>
    <row r="64" spans="1:21" x14ac:dyDescent="0.25">
      <c r="B64" t="s">
        <v>133</v>
      </c>
      <c r="C64" s="102">
        <v>0.67958305058422874</v>
      </c>
      <c r="D64">
        <v>0.50912892071363003</v>
      </c>
      <c r="E64">
        <v>10.576735523453124</v>
      </c>
      <c r="F64">
        <v>1</v>
      </c>
      <c r="G64">
        <v>1.1451970606896154E-3</v>
      </c>
      <c r="H64">
        <v>0.65790930212866416</v>
      </c>
      <c r="I64">
        <v>2.6536579983015911</v>
      </c>
      <c r="M64" t="s">
        <v>237</v>
      </c>
      <c r="N64" t="s">
        <v>131</v>
      </c>
      <c r="O64">
        <v>1.0940000000000001</v>
      </c>
      <c r="P64">
        <v>0.10100000000000001</v>
      </c>
      <c r="Q64">
        <v>117.298</v>
      </c>
      <c r="R64">
        <v>1</v>
      </c>
      <c r="S64">
        <v>0</v>
      </c>
      <c r="T64">
        <v>0.89600000000000002</v>
      </c>
      <c r="U64">
        <v>1.2909999999999999</v>
      </c>
    </row>
    <row r="65" spans="1:21" x14ac:dyDescent="0.25">
      <c r="B65" t="s">
        <v>134</v>
      </c>
      <c r="C65" s="104">
        <v>0</v>
      </c>
      <c r="F65">
        <v>0</v>
      </c>
      <c r="N65" t="s">
        <v>132</v>
      </c>
      <c r="O65">
        <v>0.28399999999999997</v>
      </c>
      <c r="P65">
        <v>0.1</v>
      </c>
      <c r="Q65">
        <v>7.9939999999999998</v>
      </c>
      <c r="R65">
        <v>1</v>
      </c>
      <c r="S65">
        <v>5.0000000000000001E-3</v>
      </c>
      <c r="T65">
        <v>8.6999999999999994E-2</v>
      </c>
      <c r="U65">
        <v>0.48099999999999998</v>
      </c>
    </row>
    <row r="66" spans="1:21" x14ac:dyDescent="0.25">
      <c r="B66" t="s">
        <v>240</v>
      </c>
      <c r="C66" s="102">
        <v>-0.27159570452619891</v>
      </c>
      <c r="D66">
        <v>1.3652402428460264</v>
      </c>
      <c r="E66">
        <v>2.9174843296363688</v>
      </c>
      <c r="F66">
        <v>1</v>
      </c>
      <c r="G66">
        <v>8.7624375424820072E-2</v>
      </c>
      <c r="H66">
        <v>-5.0077400963923662</v>
      </c>
      <c r="I66">
        <v>0.34390331605349134</v>
      </c>
      <c r="N66" t="s">
        <v>133</v>
      </c>
      <c r="O66">
        <v>0.68</v>
      </c>
      <c r="P66">
        <v>9.9000000000000005E-2</v>
      </c>
      <c r="Q66">
        <v>46.765000000000001</v>
      </c>
      <c r="R66">
        <v>1</v>
      </c>
      <c r="S66">
        <v>0</v>
      </c>
      <c r="T66">
        <v>0.48499999999999999</v>
      </c>
      <c r="U66">
        <v>0.874</v>
      </c>
    </row>
    <row r="67" spans="1:21" x14ac:dyDescent="0.25">
      <c r="B67" t="s">
        <v>160</v>
      </c>
      <c r="C67" s="102">
        <v>-0.35450692835064102</v>
      </c>
      <c r="D67">
        <v>0.44722211338739382</v>
      </c>
      <c r="E67">
        <v>0.54220628896656486</v>
      </c>
      <c r="F67">
        <v>1</v>
      </c>
      <c r="G67">
        <v>0.46151980438487017</v>
      </c>
      <c r="H67">
        <v>-1.2058497099603762</v>
      </c>
      <c r="I67">
        <v>0.54722876069798421</v>
      </c>
      <c r="N67" t="s">
        <v>134</v>
      </c>
      <c r="O67" t="s">
        <v>119</v>
      </c>
      <c r="P67" t="s">
        <v>120</v>
      </c>
      <c r="Q67" t="s">
        <v>120</v>
      </c>
      <c r="R67">
        <v>0</v>
      </c>
      <c r="S67" t="s">
        <v>120</v>
      </c>
      <c r="T67" t="s">
        <v>120</v>
      </c>
      <c r="U67" t="s">
        <v>120</v>
      </c>
    </row>
    <row r="68" spans="1:21" x14ac:dyDescent="0.25">
      <c r="B68" t="s">
        <v>161</v>
      </c>
      <c r="C68" s="102">
        <v>-0.21226116044068966</v>
      </c>
      <c r="D68">
        <v>0.53912796967582632</v>
      </c>
      <c r="E68">
        <v>1.6160163820222497</v>
      </c>
      <c r="F68">
        <v>1</v>
      </c>
      <c r="G68">
        <v>0.20364814209597815</v>
      </c>
      <c r="H68">
        <v>-1.7420250739008107</v>
      </c>
      <c r="I68">
        <v>0.3713177333448332</v>
      </c>
      <c r="N68" t="s">
        <v>240</v>
      </c>
      <c r="O68">
        <v>-0.27200000000000002</v>
      </c>
      <c r="P68">
        <v>0.185</v>
      </c>
      <c r="Q68">
        <v>2.1539999999999999</v>
      </c>
      <c r="R68">
        <v>1</v>
      </c>
      <c r="S68">
        <v>0.14199999999999999</v>
      </c>
      <c r="T68">
        <v>-0.63400000000000001</v>
      </c>
      <c r="U68">
        <v>9.0999999999999998E-2</v>
      </c>
    </row>
    <row r="69" spans="1:21" x14ac:dyDescent="0.25">
      <c r="B69" t="s">
        <v>162</v>
      </c>
      <c r="C69" s="102">
        <v>-0.20350932373452357</v>
      </c>
      <c r="D69">
        <v>0.51875226626884297</v>
      </c>
      <c r="E69">
        <v>0.36705336301680563</v>
      </c>
      <c r="F69">
        <v>1</v>
      </c>
      <c r="G69">
        <v>0.54461483515585174</v>
      </c>
      <c r="H69">
        <v>-1.3310214513428058</v>
      </c>
      <c r="I69">
        <v>0.70245006622812334</v>
      </c>
      <c r="N69" t="s">
        <v>160</v>
      </c>
      <c r="O69">
        <v>-0.35499999999999998</v>
      </c>
      <c r="P69">
        <v>0.1</v>
      </c>
      <c r="Q69">
        <v>12.686999999999999</v>
      </c>
      <c r="R69">
        <v>1</v>
      </c>
      <c r="S69">
        <v>0</v>
      </c>
      <c r="T69">
        <v>-0.55000000000000004</v>
      </c>
      <c r="U69">
        <v>-0.159</v>
      </c>
    </row>
    <row r="70" spans="1:21" ht="15.75" thickBot="1" x14ac:dyDescent="0.3">
      <c r="B70" t="s">
        <v>163</v>
      </c>
      <c r="C70" s="105">
        <v>0</v>
      </c>
      <c r="F70">
        <v>0</v>
      </c>
      <c r="N70" t="s">
        <v>161</v>
      </c>
      <c r="O70">
        <v>-0.21199999999999999</v>
      </c>
      <c r="P70">
        <v>0.113</v>
      </c>
      <c r="Q70">
        <v>3.532</v>
      </c>
      <c r="R70">
        <v>1</v>
      </c>
      <c r="S70">
        <v>0.06</v>
      </c>
      <c r="T70">
        <v>-0.434</v>
      </c>
      <c r="U70">
        <v>8.9999999999999993E-3</v>
      </c>
    </row>
    <row r="71" spans="1:21" ht="15.75" thickTop="1" x14ac:dyDescent="0.25">
      <c r="A71" t="s">
        <v>214</v>
      </c>
      <c r="N71" t="s">
        <v>162</v>
      </c>
      <c r="O71">
        <v>-0.20399999999999999</v>
      </c>
      <c r="P71">
        <v>0.113</v>
      </c>
      <c r="Q71">
        <v>3.254</v>
      </c>
      <c r="R71">
        <v>1</v>
      </c>
      <c r="S71">
        <v>7.0999999999999994E-2</v>
      </c>
      <c r="T71">
        <v>-0.42499999999999999</v>
      </c>
      <c r="U71">
        <v>1.7999999999999999E-2</v>
      </c>
    </row>
    <row r="72" spans="1:21" ht="15.75" customHeight="1" x14ac:dyDescent="0.25">
      <c r="A72" t="s">
        <v>86</v>
      </c>
      <c r="N72" t="s">
        <v>163</v>
      </c>
      <c r="O72" t="s">
        <v>119</v>
      </c>
      <c r="P72" t="s">
        <v>120</v>
      </c>
      <c r="Q72" t="s">
        <v>120</v>
      </c>
      <c r="R72">
        <v>0</v>
      </c>
      <c r="S72" t="s">
        <v>120</v>
      </c>
      <c r="T72" t="s">
        <v>120</v>
      </c>
      <c r="U72" t="s">
        <v>120</v>
      </c>
    </row>
    <row r="73" spans="1:21" ht="15" customHeight="1" x14ac:dyDescent="0.25">
      <c r="A73" t="s">
        <v>214</v>
      </c>
      <c r="M73" t="s">
        <v>214</v>
      </c>
    </row>
    <row r="74" spans="1:21" ht="15" customHeight="1" x14ac:dyDescent="0.25">
      <c r="A74" t="s">
        <v>86</v>
      </c>
      <c r="M74" t="s">
        <v>121</v>
      </c>
    </row>
    <row r="77" spans="1:21" x14ac:dyDescent="0.25">
      <c r="A77" s="2" t="s">
        <v>84</v>
      </c>
      <c r="C77" t="s">
        <v>149</v>
      </c>
      <c r="E77" t="s">
        <v>150</v>
      </c>
    </row>
    <row r="78" spans="1:21" x14ac:dyDescent="0.25">
      <c r="A78" t="s">
        <v>91</v>
      </c>
      <c r="C78">
        <f>tool!$R$7</f>
        <v>2</v>
      </c>
      <c r="E78">
        <v>0</v>
      </c>
    </row>
    <row r="79" spans="1:21" x14ac:dyDescent="0.25">
      <c r="A79" t="s">
        <v>247</v>
      </c>
      <c r="C79" s="9">
        <f>tool!R$13</f>
        <v>58</v>
      </c>
      <c r="E79" s="10">
        <v>0</v>
      </c>
    </row>
    <row r="80" spans="1:21" x14ac:dyDescent="0.25">
      <c r="A80" t="s">
        <v>248</v>
      </c>
      <c r="C80">
        <f>tool!$R$11</f>
        <v>2</v>
      </c>
      <c r="E80">
        <v>0</v>
      </c>
    </row>
    <row r="81" spans="1:5" ht="15.75" thickBot="1" x14ac:dyDescent="0.3">
      <c r="A81" t="s">
        <v>249</v>
      </c>
      <c r="C81">
        <f>tool!$R$15</f>
        <v>4</v>
      </c>
      <c r="E81">
        <f>INDEX(C66:C70,C81)</f>
        <v>-0.20350932373452357</v>
      </c>
    </row>
    <row r="82" spans="1:5" x14ac:dyDescent="0.25">
      <c r="A82" t="s">
        <v>254</v>
      </c>
      <c r="C82">
        <f>tool!$R$30</f>
        <v>3</v>
      </c>
      <c r="D82" s="21"/>
      <c r="E82">
        <v>0</v>
      </c>
    </row>
    <row r="83" spans="1:5" x14ac:dyDescent="0.25">
      <c r="A83" t="s">
        <v>255</v>
      </c>
      <c r="C83">
        <f>tool!$R$32</f>
        <v>3</v>
      </c>
      <c r="D83" s="22"/>
      <c r="E83">
        <v>0</v>
      </c>
    </row>
    <row r="84" spans="1:5" ht="15.75" thickBot="1" x14ac:dyDescent="0.3">
      <c r="A84" t="s">
        <v>256</v>
      </c>
      <c r="C84">
        <f>tool!$R$34</f>
        <v>3</v>
      </c>
      <c r="D84" s="23"/>
      <c r="E84">
        <v>0</v>
      </c>
    </row>
    <row r="85" spans="1:5" x14ac:dyDescent="0.25">
      <c r="A85" s="20" t="s">
        <v>136</v>
      </c>
      <c r="B85" s="13"/>
      <c r="C85" s="20">
        <f>tool!$R$5</f>
        <v>2</v>
      </c>
      <c r="E85" s="20">
        <f>INDEX(C62:C65,C85)</f>
        <v>0.28414535079296083</v>
      </c>
    </row>
    <row r="86" spans="1:5" x14ac:dyDescent="0.25">
      <c r="A86" s="13"/>
      <c r="B86" s="13"/>
      <c r="C86" s="13"/>
      <c r="D86" s="13"/>
      <c r="E86" s="13"/>
    </row>
    <row r="87" spans="1:5" s="3" customFormat="1" x14ac:dyDescent="0.25">
      <c r="A87" s="8" t="s">
        <v>85</v>
      </c>
    </row>
    <row r="88" spans="1:5" s="5" customFormat="1" x14ac:dyDescent="0.25">
      <c r="A88" s="4"/>
    </row>
    <row r="89" spans="1:5" s="5" customFormat="1" x14ac:dyDescent="0.25">
      <c r="A89" s="4" t="s">
        <v>92</v>
      </c>
      <c r="B89" s="5" t="s">
        <v>151</v>
      </c>
      <c r="C89" s="5" t="s">
        <v>152</v>
      </c>
    </row>
    <row r="90" spans="1:5" s="5" customFormat="1" x14ac:dyDescent="0.25">
      <c r="A90" s="4" t="s">
        <v>87</v>
      </c>
      <c r="B90" s="5">
        <f>1/(1+EXP(-(C58-($E$78+$E$79+$E$80+$E$81+$E$85))))</f>
        <v>6.953537817319623E-2</v>
      </c>
    </row>
    <row r="91" spans="1:5" s="5" customFormat="1" x14ac:dyDescent="0.25">
      <c r="A91" s="4" t="s">
        <v>88</v>
      </c>
      <c r="B91" s="5">
        <f t="shared" ref="B91:B93" si="1">1/(1+EXP(-(C59-($E$78+$E$79+$E$80+$E$81+$E$85))))</f>
        <v>0.2299430120251349</v>
      </c>
    </row>
    <row r="92" spans="1:5" s="5" customFormat="1" x14ac:dyDescent="0.25">
      <c r="A92" s="4" t="s">
        <v>89</v>
      </c>
      <c r="B92" s="5">
        <f t="shared" si="1"/>
        <v>0.61726049861297161</v>
      </c>
    </row>
    <row r="93" spans="1:5" s="5" customFormat="1" x14ac:dyDescent="0.25">
      <c r="A93" s="4" t="s">
        <v>90</v>
      </c>
      <c r="B93" s="5">
        <f t="shared" si="1"/>
        <v>0.92740769268976997</v>
      </c>
    </row>
    <row r="94" spans="1:5" s="5" customFormat="1" x14ac:dyDescent="0.25">
      <c r="A94" s="4" t="s">
        <v>155</v>
      </c>
      <c r="B94" s="5">
        <v>1</v>
      </c>
    </row>
    <row r="95" spans="1:5" s="5" customFormat="1" ht="15.75" thickBot="1" x14ac:dyDescent="0.3">
      <c r="A95" s="4"/>
    </row>
    <row r="96" spans="1:5" s="5" customFormat="1" x14ac:dyDescent="0.25">
      <c r="A96" s="4" t="s">
        <v>93</v>
      </c>
      <c r="B96" s="5" t="s">
        <v>151</v>
      </c>
      <c r="C96" s="5" t="s">
        <v>153</v>
      </c>
      <c r="D96" s="25" t="s">
        <v>269</v>
      </c>
      <c r="E96" s="26" t="s">
        <v>270</v>
      </c>
    </row>
    <row r="97" spans="1:21" s="5" customFormat="1" ht="15.75" thickBot="1" x14ac:dyDescent="0.3">
      <c r="A97" s="4" t="s">
        <v>156</v>
      </c>
      <c r="B97" s="5">
        <f>B90</f>
        <v>6.953537817319623E-2</v>
      </c>
      <c r="D97" s="5">
        <f>MAX(B97:B101)</f>
        <v>0.38731748658783671</v>
      </c>
      <c r="E97" s="27">
        <f>MATCH(D97,B97:B101,0)</f>
        <v>3</v>
      </c>
    </row>
    <row r="98" spans="1:21" s="5" customFormat="1" x14ac:dyDescent="0.25">
      <c r="A98" s="11" t="s">
        <v>88</v>
      </c>
      <c r="B98" s="12">
        <f>B91-B90</f>
        <v>0.16040763385193868</v>
      </c>
    </row>
    <row r="99" spans="1:21" s="5" customFormat="1" x14ac:dyDescent="0.25">
      <c r="A99" s="4" t="s">
        <v>89</v>
      </c>
      <c r="B99" s="5">
        <f>B92-B91</f>
        <v>0.38731748658783671</v>
      </c>
    </row>
    <row r="100" spans="1:21" s="7" customFormat="1" x14ac:dyDescent="0.25">
      <c r="A100" s="6" t="s">
        <v>154</v>
      </c>
      <c r="B100" s="7">
        <f>B93-B92</f>
        <v>0.31014719407679836</v>
      </c>
    </row>
    <row r="101" spans="1:21" s="5" customFormat="1" x14ac:dyDescent="0.25">
      <c r="A101" s="24" t="s">
        <v>157</v>
      </c>
      <c r="B101" s="7">
        <f>B94-B93</f>
        <v>7.2592307310230031E-2</v>
      </c>
    </row>
    <row r="104" spans="1:21" x14ac:dyDescent="0.25">
      <c r="M104" t="s">
        <v>103</v>
      </c>
    </row>
    <row r="105" spans="1:21" x14ac:dyDescent="0.25">
      <c r="O105" t="s">
        <v>104</v>
      </c>
      <c r="P105" t="s">
        <v>105</v>
      </c>
      <c r="Q105" t="s">
        <v>106</v>
      </c>
      <c r="R105" t="s">
        <v>107</v>
      </c>
      <c r="S105" t="s">
        <v>108</v>
      </c>
      <c r="T105" t="s">
        <v>109</v>
      </c>
    </row>
    <row r="106" spans="1:21" x14ac:dyDescent="0.25">
      <c r="A106" s="30" t="s">
        <v>268</v>
      </c>
      <c r="B106" s="30"/>
      <c r="T106" t="s">
        <v>110</v>
      </c>
      <c r="U106" t="s">
        <v>111</v>
      </c>
    </row>
    <row r="107" spans="1:21" ht="15.75" customHeight="1" x14ac:dyDescent="0.25">
      <c r="C107" t="s">
        <v>104</v>
      </c>
      <c r="D107" t="s">
        <v>105</v>
      </c>
      <c r="E107" t="s">
        <v>106</v>
      </c>
      <c r="F107" t="s">
        <v>107</v>
      </c>
      <c r="G107" t="s">
        <v>108</v>
      </c>
      <c r="H107" t="s">
        <v>109</v>
      </c>
      <c r="M107" t="s">
        <v>233</v>
      </c>
      <c r="N107" t="s">
        <v>145</v>
      </c>
      <c r="O107">
        <v>-1.8360000000000001</v>
      </c>
      <c r="P107">
        <v>0.11</v>
      </c>
      <c r="Q107">
        <v>276.78800000000001</v>
      </c>
      <c r="R107">
        <v>1</v>
      </c>
      <c r="S107">
        <v>0</v>
      </c>
      <c r="T107">
        <v>-2.052</v>
      </c>
      <c r="U107">
        <v>-1.619</v>
      </c>
    </row>
    <row r="108" spans="1:21" ht="15.75" thickBot="1" x14ac:dyDescent="0.3">
      <c r="H108" t="s">
        <v>110</v>
      </c>
      <c r="I108" t="s">
        <v>111</v>
      </c>
      <c r="N108" t="s">
        <v>146</v>
      </c>
      <c r="O108">
        <v>0.502</v>
      </c>
      <c r="P108">
        <v>0.10199999999999999</v>
      </c>
      <c r="Q108">
        <v>24.146000000000001</v>
      </c>
      <c r="R108">
        <v>1</v>
      </c>
      <c r="S108">
        <v>0</v>
      </c>
      <c r="T108">
        <v>0.30199999999999999</v>
      </c>
      <c r="U108">
        <v>0.70299999999999996</v>
      </c>
    </row>
    <row r="109" spans="1:21" ht="15.75" thickTop="1" x14ac:dyDescent="0.25">
      <c r="A109" t="s">
        <v>233</v>
      </c>
      <c r="B109" t="s">
        <v>145</v>
      </c>
      <c r="C109" s="101">
        <v>-1.8356689706258058</v>
      </c>
      <c r="D109">
        <v>0.11033679224224488</v>
      </c>
      <c r="E109">
        <v>276.78848977939822</v>
      </c>
      <c r="F109">
        <v>1</v>
      </c>
      <c r="G109">
        <v>3.7623053758570627E-62</v>
      </c>
      <c r="H109">
        <v>-2.0519251095902842</v>
      </c>
      <c r="I109">
        <v>-1.6194128316613272</v>
      </c>
      <c r="N109" t="s">
        <v>147</v>
      </c>
      <c r="O109">
        <v>2.2010000000000001</v>
      </c>
      <c r="P109">
        <v>0.112</v>
      </c>
      <c r="Q109">
        <v>389.404</v>
      </c>
      <c r="R109">
        <v>1</v>
      </c>
      <c r="S109">
        <v>0</v>
      </c>
      <c r="T109">
        <v>1.982</v>
      </c>
      <c r="U109">
        <v>2.419</v>
      </c>
    </row>
    <row r="110" spans="1:21" x14ac:dyDescent="0.25">
      <c r="B110" t="s">
        <v>146</v>
      </c>
      <c r="C110" s="102">
        <v>0.50219256390914047</v>
      </c>
      <c r="D110">
        <v>0.10219982524509785</v>
      </c>
      <c r="E110">
        <v>24.145724944357958</v>
      </c>
      <c r="F110">
        <v>1</v>
      </c>
      <c r="G110">
        <v>8.931421588151175E-7</v>
      </c>
      <c r="H110">
        <v>0.30188458720246159</v>
      </c>
      <c r="I110">
        <v>0.70250054061582001</v>
      </c>
      <c r="N110" t="s">
        <v>148</v>
      </c>
      <c r="O110">
        <v>3.641</v>
      </c>
      <c r="P110">
        <v>0.14199999999999999</v>
      </c>
      <c r="Q110">
        <v>660.84900000000005</v>
      </c>
      <c r="R110">
        <v>1</v>
      </c>
      <c r="S110">
        <v>0</v>
      </c>
      <c r="T110">
        <v>3.3639999999999999</v>
      </c>
      <c r="U110">
        <v>3.919</v>
      </c>
    </row>
    <row r="111" spans="1:21" x14ac:dyDescent="0.25">
      <c r="B111" t="s">
        <v>147</v>
      </c>
      <c r="C111" s="103">
        <v>2.2008924298959953</v>
      </c>
      <c r="D111">
        <v>0.11153178456637478</v>
      </c>
      <c r="E111">
        <v>389.40393056385625</v>
      </c>
      <c r="F111">
        <v>1</v>
      </c>
      <c r="G111">
        <v>1.1159443797900275E-86</v>
      </c>
      <c r="H111">
        <v>1.982294149014421</v>
      </c>
      <c r="I111">
        <v>2.4194907107775707</v>
      </c>
      <c r="M111" t="s">
        <v>237</v>
      </c>
      <c r="N111" t="s">
        <v>131</v>
      </c>
      <c r="O111">
        <v>0.19500000000000001</v>
      </c>
      <c r="P111">
        <v>9.9000000000000005E-2</v>
      </c>
      <c r="Q111">
        <v>3.9039999999999999</v>
      </c>
      <c r="R111">
        <v>1</v>
      </c>
      <c r="S111">
        <v>4.8000000000000001E-2</v>
      </c>
      <c r="T111">
        <v>2E-3</v>
      </c>
      <c r="U111">
        <v>0.38800000000000001</v>
      </c>
    </row>
    <row r="112" spans="1:21" x14ac:dyDescent="0.25">
      <c r="B112" t="s">
        <v>148</v>
      </c>
      <c r="C112" s="103">
        <v>3.641477556175051</v>
      </c>
      <c r="D112">
        <v>0.14165321292661756</v>
      </c>
      <c r="E112">
        <v>660.84927243250445</v>
      </c>
      <c r="F112">
        <v>1</v>
      </c>
      <c r="G112">
        <v>9.7642288846238787E-146</v>
      </c>
      <c r="H112">
        <v>3.3638423605444974</v>
      </c>
      <c r="I112">
        <v>3.9191127518056055</v>
      </c>
      <c r="N112" t="s">
        <v>132</v>
      </c>
      <c r="O112">
        <v>0.28399999999999997</v>
      </c>
      <c r="P112">
        <v>0.1</v>
      </c>
      <c r="Q112">
        <v>8.1489999999999991</v>
      </c>
      <c r="R112">
        <v>1</v>
      </c>
      <c r="S112">
        <v>4.0000000000000001E-3</v>
      </c>
      <c r="T112">
        <v>8.8999999999999996E-2</v>
      </c>
      <c r="U112">
        <v>0.47899999999999998</v>
      </c>
    </row>
    <row r="113" spans="1:21" x14ac:dyDescent="0.25">
      <c r="A113" t="s">
        <v>237</v>
      </c>
      <c r="B113" t="s">
        <v>131</v>
      </c>
      <c r="C113" s="102">
        <v>0.1946187521730213</v>
      </c>
      <c r="D113">
        <v>9.8500784258500812E-2</v>
      </c>
      <c r="E113">
        <v>3.9038218514988432</v>
      </c>
      <c r="F113">
        <v>1</v>
      </c>
      <c r="G113">
        <v>4.8176395174618337E-2</v>
      </c>
      <c r="H113">
        <v>1.5607625774097574E-3</v>
      </c>
      <c r="I113">
        <v>0.3876767417686327</v>
      </c>
      <c r="N113" t="s">
        <v>133</v>
      </c>
      <c r="O113">
        <v>0.48799999999999999</v>
      </c>
      <c r="P113">
        <v>9.9000000000000005E-2</v>
      </c>
      <c r="Q113">
        <v>24.48</v>
      </c>
      <c r="R113">
        <v>1</v>
      </c>
      <c r="S113">
        <v>0</v>
      </c>
      <c r="T113">
        <v>0.29499999999999998</v>
      </c>
      <c r="U113">
        <v>0.68100000000000005</v>
      </c>
    </row>
    <row r="114" spans="1:21" x14ac:dyDescent="0.25">
      <c r="B114" t="s">
        <v>132</v>
      </c>
      <c r="C114" s="102">
        <v>0.2842929528571071</v>
      </c>
      <c r="D114">
        <v>9.9590682347365012E-2</v>
      </c>
      <c r="E114">
        <v>8.148820903186019</v>
      </c>
      <c r="F114">
        <v>1</v>
      </c>
      <c r="G114">
        <v>4.308916857073632E-3</v>
      </c>
      <c r="H114">
        <v>8.909880226050286E-2</v>
      </c>
      <c r="I114">
        <v>0.47948710345371154</v>
      </c>
      <c r="N114" t="s">
        <v>134</v>
      </c>
      <c r="O114" t="s">
        <v>119</v>
      </c>
      <c r="P114" t="s">
        <v>120</v>
      </c>
      <c r="Q114" t="s">
        <v>120</v>
      </c>
      <c r="R114">
        <v>0</v>
      </c>
      <c r="S114" t="s">
        <v>120</v>
      </c>
      <c r="T114" t="s">
        <v>120</v>
      </c>
      <c r="U114" t="s">
        <v>120</v>
      </c>
    </row>
    <row r="115" spans="1:21" x14ac:dyDescent="0.25">
      <c r="B115" t="s">
        <v>133</v>
      </c>
      <c r="C115" s="102">
        <v>0.48792562701576048</v>
      </c>
      <c r="D115">
        <v>9.8615530880868774E-2</v>
      </c>
      <c r="E115">
        <v>24.480293690814921</v>
      </c>
      <c r="F115">
        <v>1</v>
      </c>
      <c r="G115">
        <v>7.5073767567229899E-7</v>
      </c>
      <c r="H115">
        <v>0.29464273817296033</v>
      </c>
      <c r="I115">
        <v>0.6812085158585609</v>
      </c>
      <c r="N115" t="s">
        <v>240</v>
      </c>
      <c r="O115">
        <v>0.48899999999999999</v>
      </c>
      <c r="P115">
        <v>0.17399999999999999</v>
      </c>
      <c r="Q115">
        <v>7.9160000000000004</v>
      </c>
      <c r="R115">
        <v>1</v>
      </c>
      <c r="S115">
        <v>5.0000000000000001E-3</v>
      </c>
      <c r="T115">
        <v>0.14799999999999999</v>
      </c>
      <c r="U115">
        <v>0.82899999999999996</v>
      </c>
    </row>
    <row r="116" spans="1:21" x14ac:dyDescent="0.25">
      <c r="B116" t="s">
        <v>134</v>
      </c>
      <c r="C116" s="104">
        <v>0</v>
      </c>
      <c r="F116">
        <v>0</v>
      </c>
      <c r="N116" t="s">
        <v>160</v>
      </c>
      <c r="O116">
        <v>7.0999999999999994E-2</v>
      </c>
      <c r="P116">
        <v>9.9000000000000005E-2</v>
      </c>
      <c r="Q116">
        <v>0.51200000000000001</v>
      </c>
      <c r="R116">
        <v>1</v>
      </c>
      <c r="S116">
        <v>0.47399999999999998</v>
      </c>
      <c r="T116">
        <v>-0.124</v>
      </c>
      <c r="U116">
        <v>0.26500000000000001</v>
      </c>
    </row>
    <row r="117" spans="1:21" x14ac:dyDescent="0.25">
      <c r="B117" t="s">
        <v>240</v>
      </c>
      <c r="C117" s="102">
        <v>0.48884657719551627</v>
      </c>
      <c r="D117">
        <v>0.17375249437603685</v>
      </c>
      <c r="E117">
        <v>7.9155858116161308</v>
      </c>
      <c r="F117">
        <v>1</v>
      </c>
      <c r="G117">
        <v>4.9010707527311617E-3</v>
      </c>
      <c r="H117">
        <v>0.14829794599448581</v>
      </c>
      <c r="I117">
        <v>0.82939520839654679</v>
      </c>
      <c r="N117" t="s">
        <v>161</v>
      </c>
      <c r="O117">
        <v>-5.8000000000000003E-2</v>
      </c>
      <c r="P117">
        <v>0.113</v>
      </c>
      <c r="Q117">
        <v>0.26200000000000001</v>
      </c>
      <c r="R117">
        <v>1</v>
      </c>
      <c r="S117">
        <v>0.60799999999999998</v>
      </c>
      <c r="T117">
        <v>-0.27900000000000003</v>
      </c>
      <c r="U117">
        <v>0.16400000000000001</v>
      </c>
    </row>
    <row r="118" spans="1:21" x14ac:dyDescent="0.25">
      <c r="B118" t="s">
        <v>160</v>
      </c>
      <c r="C118" s="102">
        <v>7.0989065848144142E-2</v>
      </c>
      <c r="D118">
        <v>9.9240622245311771E-2</v>
      </c>
      <c r="E118">
        <v>0.51168650738434007</v>
      </c>
      <c r="F118">
        <v>1</v>
      </c>
      <c r="G118">
        <v>0.47440968994908628</v>
      </c>
      <c r="H118">
        <v>-0.12351897955601146</v>
      </c>
      <c r="I118">
        <v>0.26549711125229969</v>
      </c>
      <c r="N118" t="s">
        <v>162</v>
      </c>
      <c r="O118">
        <v>-1.7000000000000001E-2</v>
      </c>
      <c r="P118">
        <v>0.113</v>
      </c>
      <c r="Q118">
        <v>2.1999999999999999E-2</v>
      </c>
      <c r="R118">
        <v>1</v>
      </c>
      <c r="S118">
        <v>0.88300000000000001</v>
      </c>
      <c r="T118">
        <v>-0.23799999999999999</v>
      </c>
      <c r="U118">
        <v>0.20499999999999999</v>
      </c>
    </row>
    <row r="119" spans="1:21" x14ac:dyDescent="0.25">
      <c r="B119" t="s">
        <v>161</v>
      </c>
      <c r="C119" s="102">
        <v>-5.7903834684101187E-2</v>
      </c>
      <c r="D119">
        <v>0.11301839300621846</v>
      </c>
      <c r="E119">
        <v>0.26249219591730943</v>
      </c>
      <c r="F119">
        <v>1</v>
      </c>
      <c r="G119">
        <v>0.60841312953337146</v>
      </c>
      <c r="H119">
        <v>-0.27941581456688258</v>
      </c>
      <c r="I119">
        <v>0.16360814519868083</v>
      </c>
      <c r="N119" t="s">
        <v>163</v>
      </c>
      <c r="O119" t="s">
        <v>119</v>
      </c>
      <c r="P119" t="s">
        <v>120</v>
      </c>
      <c r="Q119" t="s">
        <v>120</v>
      </c>
      <c r="R119">
        <v>0</v>
      </c>
      <c r="S119" t="s">
        <v>120</v>
      </c>
      <c r="T119" t="s">
        <v>120</v>
      </c>
      <c r="U119" t="s">
        <v>120</v>
      </c>
    </row>
    <row r="120" spans="1:21" x14ac:dyDescent="0.25">
      <c r="B120" t="s">
        <v>162</v>
      </c>
      <c r="C120" s="102">
        <v>-1.6584695347173273E-2</v>
      </c>
      <c r="D120">
        <v>0.11289586340264271</v>
      </c>
      <c r="E120">
        <v>2.1580372544106975E-2</v>
      </c>
      <c r="F120">
        <v>1</v>
      </c>
      <c r="G120">
        <v>0.88320890329333723</v>
      </c>
      <c r="H120">
        <v>-0.23785652161990634</v>
      </c>
      <c r="I120">
        <v>0.20468713092556021</v>
      </c>
      <c r="M120" t="s">
        <v>214</v>
      </c>
    </row>
    <row r="121" spans="1:21" ht="15.75" thickBot="1" x14ac:dyDescent="0.3">
      <c r="B121" t="s">
        <v>163</v>
      </c>
      <c r="C121" s="105">
        <v>0</v>
      </c>
      <c r="F121">
        <v>0</v>
      </c>
      <c r="M121" t="s">
        <v>121</v>
      </c>
    </row>
    <row r="122" spans="1:21" ht="15.75" thickTop="1" x14ac:dyDescent="0.25">
      <c r="A122" t="s">
        <v>214</v>
      </c>
    </row>
    <row r="123" spans="1:21" ht="15" customHeight="1" x14ac:dyDescent="0.25">
      <c r="A123" t="s">
        <v>86</v>
      </c>
    </row>
    <row r="126" spans="1:21" x14ac:dyDescent="0.25">
      <c r="A126" s="2" t="s">
        <v>84</v>
      </c>
      <c r="C126" t="s">
        <v>149</v>
      </c>
      <c r="E126" t="s">
        <v>150</v>
      </c>
    </row>
    <row r="127" spans="1:21" x14ac:dyDescent="0.25">
      <c r="A127" t="s">
        <v>91</v>
      </c>
      <c r="C127">
        <f>tool!$R$7</f>
        <v>2</v>
      </c>
      <c r="E127">
        <v>0</v>
      </c>
    </row>
    <row r="128" spans="1:21" x14ac:dyDescent="0.25">
      <c r="A128" t="s">
        <v>247</v>
      </c>
      <c r="C128" s="9">
        <f>tool!R$13</f>
        <v>58</v>
      </c>
      <c r="E128" s="10">
        <v>0</v>
      </c>
    </row>
    <row r="129" spans="1:5" x14ac:dyDescent="0.25">
      <c r="A129" t="s">
        <v>248</v>
      </c>
      <c r="C129">
        <f>tool!$R$11</f>
        <v>2</v>
      </c>
      <c r="E129">
        <v>0</v>
      </c>
    </row>
    <row r="130" spans="1:5" ht="15.75" thickBot="1" x14ac:dyDescent="0.3">
      <c r="A130" t="s">
        <v>249</v>
      </c>
      <c r="C130">
        <f>tool!$R$15</f>
        <v>4</v>
      </c>
      <c r="E130">
        <f>INDEX(C117:C121,C130)</f>
        <v>-1.6584695347173273E-2</v>
      </c>
    </row>
    <row r="131" spans="1:5" x14ac:dyDescent="0.25">
      <c r="A131" t="s">
        <v>254</v>
      </c>
      <c r="C131">
        <f>tool!$R$30</f>
        <v>3</v>
      </c>
      <c r="D131" s="21"/>
      <c r="E131">
        <v>0</v>
      </c>
    </row>
    <row r="132" spans="1:5" x14ac:dyDescent="0.25">
      <c r="A132" t="s">
        <v>255</v>
      </c>
      <c r="C132">
        <f>tool!$R$32</f>
        <v>3</v>
      </c>
      <c r="D132" s="22"/>
      <c r="E132">
        <v>0</v>
      </c>
    </row>
    <row r="133" spans="1:5" ht="15.75" thickBot="1" x14ac:dyDescent="0.3">
      <c r="A133" t="s">
        <v>256</v>
      </c>
      <c r="C133">
        <f>tool!$R$34</f>
        <v>3</v>
      </c>
      <c r="D133" s="23"/>
      <c r="E133">
        <v>0</v>
      </c>
    </row>
    <row r="134" spans="1:5" x14ac:dyDescent="0.25">
      <c r="A134" s="20" t="s">
        <v>136</v>
      </c>
      <c r="B134" s="13"/>
      <c r="C134" s="20">
        <f>tool!$R$5</f>
        <v>2</v>
      </c>
      <c r="E134" s="20">
        <f>INDEX(C113:C116,C134)</f>
        <v>0.2842929528571071</v>
      </c>
    </row>
    <row r="135" spans="1:5" x14ac:dyDescent="0.25">
      <c r="A135" s="13"/>
      <c r="B135" s="13"/>
      <c r="C135" s="13"/>
      <c r="D135" s="13"/>
      <c r="E135" s="13"/>
    </row>
    <row r="136" spans="1:5" s="3" customFormat="1" x14ac:dyDescent="0.25">
      <c r="A136" s="8" t="s">
        <v>85</v>
      </c>
    </row>
    <row r="137" spans="1:5" s="5" customFormat="1" x14ac:dyDescent="0.25">
      <c r="A137" s="4"/>
    </row>
    <row r="138" spans="1:5" s="5" customFormat="1" x14ac:dyDescent="0.25">
      <c r="A138" s="4" t="s">
        <v>92</v>
      </c>
      <c r="B138" s="5" t="s">
        <v>151</v>
      </c>
      <c r="C138" s="5" t="s">
        <v>152</v>
      </c>
    </row>
    <row r="139" spans="1:5" s="5" customFormat="1" x14ac:dyDescent="0.25">
      <c r="A139" s="4" t="s">
        <v>87</v>
      </c>
      <c r="B139" s="5">
        <f>1/(1+EXP(-(C109-($E$134+$E$130))))</f>
        <v>0.10876900558756855</v>
      </c>
    </row>
    <row r="140" spans="1:5" s="5" customFormat="1" x14ac:dyDescent="0.25">
      <c r="A140" s="4" t="s">
        <v>88</v>
      </c>
      <c r="B140" s="5">
        <f t="shared" ref="B140:B142" si="2">1/(1+EXP(-(C110-($E$134+$E$130))))</f>
        <v>0.55835394889874701</v>
      </c>
    </row>
    <row r="141" spans="1:5" s="5" customFormat="1" x14ac:dyDescent="0.25">
      <c r="A141" s="4" t="s">
        <v>89</v>
      </c>
      <c r="B141" s="5">
        <f t="shared" si="2"/>
        <v>0.87360144091516967</v>
      </c>
    </row>
    <row r="142" spans="1:5" s="5" customFormat="1" x14ac:dyDescent="0.25">
      <c r="A142" s="4" t="s">
        <v>90</v>
      </c>
      <c r="B142" s="5">
        <f t="shared" si="2"/>
        <v>0.9668746272478056</v>
      </c>
    </row>
    <row r="143" spans="1:5" s="5" customFormat="1" x14ac:dyDescent="0.25">
      <c r="A143" s="4" t="s">
        <v>155</v>
      </c>
      <c r="B143" s="5">
        <v>1</v>
      </c>
    </row>
    <row r="144" spans="1:5" s="5" customFormat="1" ht="15.75" thickBot="1" x14ac:dyDescent="0.3">
      <c r="A144" s="4"/>
    </row>
    <row r="145" spans="1:5" s="5" customFormat="1" x14ac:dyDescent="0.25">
      <c r="A145" s="4" t="s">
        <v>93</v>
      </c>
      <c r="B145" s="5" t="s">
        <v>151</v>
      </c>
      <c r="C145" s="5" t="s">
        <v>153</v>
      </c>
      <c r="D145" s="25" t="s">
        <v>269</v>
      </c>
      <c r="E145" s="26" t="s">
        <v>270</v>
      </c>
    </row>
    <row r="146" spans="1:5" s="5" customFormat="1" ht="15.75" thickBot="1" x14ac:dyDescent="0.3">
      <c r="A146" s="4" t="s">
        <v>156</v>
      </c>
      <c r="B146" s="5">
        <f>B139</f>
        <v>0.10876900558756855</v>
      </c>
      <c r="D146" s="5">
        <f>MAX(B146:B150)</f>
        <v>0.44958494331117849</v>
      </c>
      <c r="E146" s="27">
        <f>MATCH(D146,B146:B150,0)</f>
        <v>2</v>
      </c>
    </row>
    <row r="147" spans="1:5" s="5" customFormat="1" x14ac:dyDescent="0.25">
      <c r="A147" s="11" t="s">
        <v>88</v>
      </c>
      <c r="B147" s="12">
        <f>B140-B139</f>
        <v>0.44958494331117849</v>
      </c>
    </row>
    <row r="148" spans="1:5" s="5" customFormat="1" x14ac:dyDescent="0.25">
      <c r="A148" s="4" t="s">
        <v>89</v>
      </c>
      <c r="B148" s="5">
        <f>B141-B140</f>
        <v>0.31524749201642266</v>
      </c>
    </row>
    <row r="149" spans="1:5" s="7" customFormat="1" x14ac:dyDescent="0.25">
      <c r="A149" s="6" t="s">
        <v>154</v>
      </c>
      <c r="B149" s="7">
        <f>B142-B141</f>
        <v>9.3273186332635927E-2</v>
      </c>
    </row>
    <row r="150" spans="1:5" s="5" customFormat="1" x14ac:dyDescent="0.25">
      <c r="A150" s="24" t="s">
        <v>157</v>
      </c>
      <c r="B150" s="7">
        <f>B143-B142</f>
        <v>3.3125372752194404E-2</v>
      </c>
    </row>
  </sheetData>
  <phoneticPr fontId="2"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Folha3" enableFormatConditionsCalculation="0"/>
  <dimension ref="A2:W143"/>
  <sheetViews>
    <sheetView topLeftCell="A37" zoomScale="85" zoomScaleNormal="85" zoomScalePageLayoutView="85" workbookViewId="0">
      <selection activeCell="P22" sqref="P22"/>
    </sheetView>
  </sheetViews>
  <sheetFormatPr defaultColWidth="8.85546875" defaultRowHeight="15" x14ac:dyDescent="0.25"/>
  <cols>
    <col min="1" max="1" width="15" customWidth="1"/>
    <col min="2" max="2" width="32.7109375" customWidth="1"/>
    <col min="3" max="3" width="9" bestFit="1" customWidth="1"/>
  </cols>
  <sheetData>
    <row r="2" spans="1:23" x14ac:dyDescent="0.25">
      <c r="A2" t="s">
        <v>16</v>
      </c>
    </row>
    <row r="4" spans="1:23" x14ac:dyDescent="0.25">
      <c r="A4" s="15" t="s">
        <v>17</v>
      </c>
      <c r="B4" s="16">
        <f>'eco env soc mais provavel'!E46</f>
        <v>2</v>
      </c>
    </row>
    <row r="5" spans="1:23" x14ac:dyDescent="0.25">
      <c r="A5" s="4" t="s">
        <v>18</v>
      </c>
      <c r="B5" s="14">
        <f>'eco env soc mais provavel'!E97</f>
        <v>3</v>
      </c>
    </row>
    <row r="6" spans="1:23" ht="15.75" customHeight="1" x14ac:dyDescent="0.25">
      <c r="A6" s="6" t="s">
        <v>19</v>
      </c>
      <c r="B6" s="17">
        <f>'eco env soc mais provavel'!E146</f>
        <v>2</v>
      </c>
      <c r="O6" t="s">
        <v>103</v>
      </c>
    </row>
    <row r="7" spans="1:23" ht="15.75" customHeight="1" x14ac:dyDescent="0.25">
      <c r="Q7" t="s">
        <v>104</v>
      </c>
      <c r="R7" t="s">
        <v>105</v>
      </c>
      <c r="S7" t="s">
        <v>106</v>
      </c>
      <c r="T7" t="s">
        <v>107</v>
      </c>
      <c r="U7" t="s">
        <v>108</v>
      </c>
      <c r="V7" t="s">
        <v>109</v>
      </c>
    </row>
    <row r="8" spans="1:23" x14ac:dyDescent="0.25">
      <c r="A8" t="s">
        <v>103</v>
      </c>
      <c r="V8" t="s">
        <v>110</v>
      </c>
      <c r="W8" t="s">
        <v>111</v>
      </c>
    </row>
    <row r="9" spans="1:23" x14ac:dyDescent="0.25">
      <c r="C9" t="s">
        <v>104</v>
      </c>
      <c r="D9" t="s">
        <v>105</v>
      </c>
      <c r="E9" t="s">
        <v>106</v>
      </c>
      <c r="F9" t="s">
        <v>107</v>
      </c>
      <c r="G9" t="s">
        <v>108</v>
      </c>
      <c r="H9" t="s">
        <v>109</v>
      </c>
      <c r="O9" t="s">
        <v>233</v>
      </c>
      <c r="P9" t="s">
        <v>234</v>
      </c>
      <c r="Q9">
        <v>-1.296</v>
      </c>
      <c r="R9">
        <v>0.24099999999999999</v>
      </c>
      <c r="S9">
        <v>28.974</v>
      </c>
      <c r="T9">
        <v>1</v>
      </c>
      <c r="U9">
        <v>0</v>
      </c>
      <c r="V9">
        <v>-1.768</v>
      </c>
      <c r="W9">
        <v>-0.82399999999999995</v>
      </c>
    </row>
    <row r="10" spans="1:23" ht="15.75" thickBot="1" x14ac:dyDescent="0.3">
      <c r="H10" t="s">
        <v>110</v>
      </c>
      <c r="I10" t="s">
        <v>111</v>
      </c>
      <c r="P10" t="s">
        <v>235</v>
      </c>
      <c r="Q10">
        <v>-0.25700000000000001</v>
      </c>
      <c r="R10">
        <v>0.23100000000000001</v>
      </c>
      <c r="S10">
        <v>1.2450000000000001</v>
      </c>
      <c r="T10">
        <v>1</v>
      </c>
      <c r="U10">
        <v>0.26400000000000001</v>
      </c>
      <c r="V10">
        <v>-0.70899999999999996</v>
      </c>
      <c r="W10">
        <v>0.19500000000000001</v>
      </c>
    </row>
    <row r="11" spans="1:23" ht="15.75" thickTop="1" x14ac:dyDescent="0.25">
      <c r="A11" t="s">
        <v>233</v>
      </c>
      <c r="B11" t="s">
        <v>234</v>
      </c>
      <c r="C11" s="106">
        <v>-1.2964133993366926</v>
      </c>
      <c r="D11">
        <v>0.24099999999999999</v>
      </c>
      <c r="E11">
        <v>28.974</v>
      </c>
      <c r="F11">
        <v>1</v>
      </c>
      <c r="G11">
        <v>0</v>
      </c>
      <c r="H11">
        <v>-1.768</v>
      </c>
      <c r="I11">
        <v>-0.82399999999999995</v>
      </c>
      <c r="K11" t="s">
        <v>234</v>
      </c>
      <c r="L11">
        <v>-1.2964133478737012</v>
      </c>
      <c r="P11" t="s">
        <v>236</v>
      </c>
      <c r="Q11">
        <v>1.2529999999999999</v>
      </c>
      <c r="R11">
        <v>0.23100000000000001</v>
      </c>
      <c r="S11">
        <v>29.524999999999999</v>
      </c>
      <c r="T11">
        <v>1</v>
      </c>
      <c r="U11">
        <v>0</v>
      </c>
      <c r="V11">
        <v>0.80100000000000005</v>
      </c>
      <c r="W11">
        <v>1.7050000000000001</v>
      </c>
    </row>
    <row r="12" spans="1:23" x14ac:dyDescent="0.25">
      <c r="B12" t="s">
        <v>235</v>
      </c>
      <c r="C12" s="107">
        <v>-0.25735410418889293</v>
      </c>
      <c r="D12">
        <v>0.23100000000000001</v>
      </c>
      <c r="E12">
        <v>1.2450000000000001</v>
      </c>
      <c r="F12">
        <v>1</v>
      </c>
      <c r="G12">
        <v>0.26400000000000001</v>
      </c>
      <c r="H12">
        <v>-0.70899999999999996</v>
      </c>
      <c r="I12">
        <v>0.19500000000000001</v>
      </c>
      <c r="K12" t="s">
        <v>235</v>
      </c>
      <c r="L12">
        <v>-0.25735405240149423</v>
      </c>
      <c r="O12" t="s">
        <v>237</v>
      </c>
      <c r="P12" t="s">
        <v>96</v>
      </c>
      <c r="Q12">
        <v>8.9999999999999993E-3</v>
      </c>
      <c r="R12">
        <v>2E-3</v>
      </c>
      <c r="S12">
        <v>14.064</v>
      </c>
      <c r="T12">
        <v>1</v>
      </c>
      <c r="U12">
        <v>0</v>
      </c>
      <c r="V12">
        <v>4.0000000000000001E-3</v>
      </c>
      <c r="W12">
        <v>1.4E-2</v>
      </c>
    </row>
    <row r="13" spans="1:23" x14ac:dyDescent="0.25">
      <c r="B13" t="s">
        <v>236</v>
      </c>
      <c r="C13" s="108">
        <v>1.2529001549828775</v>
      </c>
      <c r="D13">
        <v>0.23100000000000001</v>
      </c>
      <c r="E13">
        <v>29.524999999999999</v>
      </c>
      <c r="F13">
        <v>1</v>
      </c>
      <c r="G13">
        <v>0</v>
      </c>
      <c r="H13">
        <v>0.80100000000000005</v>
      </c>
      <c r="I13">
        <v>1.7050000000000001</v>
      </c>
      <c r="K13" t="s">
        <v>236</v>
      </c>
      <c r="L13">
        <v>1.2529002040328379</v>
      </c>
      <c r="P13" t="s">
        <v>131</v>
      </c>
      <c r="Q13">
        <v>-0.629</v>
      </c>
      <c r="R13">
        <v>0.10199999999999999</v>
      </c>
      <c r="S13">
        <v>38.305999999999997</v>
      </c>
      <c r="T13">
        <v>1</v>
      </c>
      <c r="U13">
        <v>0</v>
      </c>
      <c r="V13">
        <v>-0.82799999999999996</v>
      </c>
      <c r="W13">
        <v>-0.43</v>
      </c>
    </row>
    <row r="14" spans="1:23" x14ac:dyDescent="0.25">
      <c r="A14" t="s">
        <v>237</v>
      </c>
      <c r="B14" t="s">
        <v>96</v>
      </c>
      <c r="C14" s="107">
        <v>9.1311578863568967E-3</v>
      </c>
      <c r="D14">
        <v>2E-3</v>
      </c>
      <c r="E14">
        <v>14.064</v>
      </c>
      <c r="F14">
        <v>1</v>
      </c>
      <c r="G14">
        <v>0</v>
      </c>
      <c r="H14">
        <v>4.0000000000000001E-3</v>
      </c>
      <c r="I14">
        <v>1.4E-2</v>
      </c>
      <c r="K14" t="s">
        <v>96</v>
      </c>
      <c r="L14">
        <v>9.1311578849643631E-3</v>
      </c>
      <c r="P14" t="s">
        <v>132</v>
      </c>
      <c r="Q14">
        <v>-1.4999999999999999E-2</v>
      </c>
      <c r="R14">
        <v>0.111</v>
      </c>
      <c r="S14">
        <v>1.9E-2</v>
      </c>
      <c r="T14">
        <v>1</v>
      </c>
      <c r="U14">
        <v>0.89100000000000001</v>
      </c>
      <c r="V14">
        <v>-0.23200000000000001</v>
      </c>
      <c r="W14">
        <v>0.20200000000000001</v>
      </c>
    </row>
    <row r="15" spans="1:23" x14ac:dyDescent="0.25">
      <c r="B15" t="s">
        <v>131</v>
      </c>
      <c r="C15" s="107">
        <v>-0.62904082038123932</v>
      </c>
      <c r="D15">
        <v>0.10199999999999999</v>
      </c>
      <c r="E15">
        <v>38.305999999999997</v>
      </c>
      <c r="F15">
        <v>1</v>
      </c>
      <c r="G15">
        <v>0</v>
      </c>
      <c r="H15">
        <v>-0.82799999999999996</v>
      </c>
      <c r="I15">
        <v>-0.43</v>
      </c>
      <c r="K15" t="s">
        <v>131</v>
      </c>
      <c r="L15">
        <v>-0.62904081579866644</v>
      </c>
      <c r="P15" t="s">
        <v>133</v>
      </c>
      <c r="Q15">
        <v>-0.52600000000000002</v>
      </c>
      <c r="R15">
        <v>0.10100000000000001</v>
      </c>
      <c r="S15">
        <v>27.135000000000002</v>
      </c>
      <c r="T15">
        <v>1</v>
      </c>
      <c r="U15">
        <v>0</v>
      </c>
      <c r="V15">
        <v>-0.72399999999999998</v>
      </c>
      <c r="W15">
        <v>-0.32800000000000001</v>
      </c>
    </row>
    <row r="16" spans="1:23" x14ac:dyDescent="0.25">
      <c r="B16" t="s">
        <v>132</v>
      </c>
      <c r="C16" s="107">
        <v>-1.5165214056585117E-2</v>
      </c>
      <c r="D16">
        <v>0.111</v>
      </c>
      <c r="E16">
        <v>1.9E-2</v>
      </c>
      <c r="F16">
        <v>1</v>
      </c>
      <c r="G16">
        <v>0.89100000000000001</v>
      </c>
      <c r="H16">
        <v>-0.23200000000000001</v>
      </c>
      <c r="I16">
        <v>0.20200000000000001</v>
      </c>
      <c r="K16" t="s">
        <v>132</v>
      </c>
      <c r="L16">
        <v>-1.516520535007492E-2</v>
      </c>
      <c r="P16" t="s">
        <v>134</v>
      </c>
      <c r="Q16">
        <v>0</v>
      </c>
      <c r="R16" t="s">
        <v>120</v>
      </c>
      <c r="S16" t="s">
        <v>120</v>
      </c>
      <c r="T16">
        <v>0</v>
      </c>
      <c r="U16" t="s">
        <v>120</v>
      </c>
      <c r="V16" t="s">
        <v>120</v>
      </c>
      <c r="W16" t="s">
        <v>120</v>
      </c>
    </row>
    <row r="17" spans="2:23" x14ac:dyDescent="0.25">
      <c r="B17" t="s">
        <v>133</v>
      </c>
      <c r="C17" s="107">
        <v>-0.52594231980614958</v>
      </c>
      <c r="D17">
        <v>0.10100000000000001</v>
      </c>
      <c r="E17">
        <v>27.135000000000002</v>
      </c>
      <c r="F17">
        <v>1</v>
      </c>
      <c r="G17">
        <v>0</v>
      </c>
      <c r="H17">
        <v>-0.72399999999999998</v>
      </c>
      <c r="I17">
        <v>-0.32800000000000001</v>
      </c>
      <c r="K17" t="s">
        <v>133</v>
      </c>
      <c r="L17">
        <v>-0.52594231289728877</v>
      </c>
      <c r="P17" t="s">
        <v>199</v>
      </c>
      <c r="Q17">
        <v>1.379</v>
      </c>
      <c r="R17">
        <v>0.253</v>
      </c>
      <c r="S17">
        <v>29.620999999999999</v>
      </c>
      <c r="T17">
        <v>1</v>
      </c>
      <c r="U17">
        <v>0</v>
      </c>
      <c r="V17">
        <v>0.88200000000000001</v>
      </c>
      <c r="W17">
        <v>1.8759999999999999</v>
      </c>
    </row>
    <row r="18" spans="2:23" x14ac:dyDescent="0.25">
      <c r="B18" t="s">
        <v>134</v>
      </c>
      <c r="C18" s="109">
        <v>0</v>
      </c>
      <c r="D18" t="s">
        <v>120</v>
      </c>
      <c r="E18" t="s">
        <v>120</v>
      </c>
      <c r="F18">
        <v>0</v>
      </c>
      <c r="G18" t="s">
        <v>120</v>
      </c>
      <c r="H18" t="s">
        <v>120</v>
      </c>
      <c r="I18" t="s">
        <v>120</v>
      </c>
      <c r="K18" t="s">
        <v>134</v>
      </c>
      <c r="L18">
        <v>0</v>
      </c>
      <c r="P18" t="s">
        <v>200</v>
      </c>
      <c r="Q18">
        <v>0.52900000000000003</v>
      </c>
      <c r="R18">
        <v>0.121</v>
      </c>
      <c r="S18">
        <v>19.204000000000001</v>
      </c>
      <c r="T18">
        <v>1</v>
      </c>
      <c r="U18">
        <v>0</v>
      </c>
      <c r="V18">
        <v>0.29199999999999998</v>
      </c>
      <c r="W18">
        <v>0.76500000000000001</v>
      </c>
    </row>
    <row r="19" spans="2:23" x14ac:dyDescent="0.25">
      <c r="B19" t="s">
        <v>199</v>
      </c>
      <c r="C19" s="126">
        <v>1.3790598951856989</v>
      </c>
      <c r="D19">
        <v>0.253</v>
      </c>
      <c r="E19">
        <v>29.620999999999999</v>
      </c>
      <c r="F19">
        <v>1</v>
      </c>
      <c r="G19">
        <v>0</v>
      </c>
      <c r="H19">
        <v>0.88200000000000001</v>
      </c>
      <c r="I19">
        <v>1.8759999999999999</v>
      </c>
      <c r="K19" t="s">
        <v>199</v>
      </c>
      <c r="L19" s="126">
        <v>1.3790598951856989</v>
      </c>
      <c r="P19" t="s">
        <v>201</v>
      </c>
      <c r="Q19">
        <v>0.06</v>
      </c>
      <c r="R19">
        <v>0.11600000000000001</v>
      </c>
      <c r="S19">
        <v>0.27200000000000002</v>
      </c>
      <c r="T19">
        <v>1</v>
      </c>
      <c r="U19">
        <v>0.60199999999999998</v>
      </c>
      <c r="V19">
        <v>-0.16700000000000001</v>
      </c>
      <c r="W19">
        <v>0.28699999999999998</v>
      </c>
    </row>
    <row r="20" spans="2:23" x14ac:dyDescent="0.25">
      <c r="B20" t="s">
        <v>200</v>
      </c>
      <c r="C20" s="126">
        <v>0.52851234333793495</v>
      </c>
      <c r="D20">
        <v>0.121</v>
      </c>
      <c r="E20">
        <v>19.204000000000001</v>
      </c>
      <c r="F20">
        <v>1</v>
      </c>
      <c r="G20">
        <v>0</v>
      </c>
      <c r="H20">
        <v>0.29199999999999998</v>
      </c>
      <c r="I20">
        <v>0.76500000000000001</v>
      </c>
      <c r="K20" t="s">
        <v>200</v>
      </c>
      <c r="L20" s="126">
        <v>0.52851234333793495</v>
      </c>
      <c r="P20" t="s">
        <v>202</v>
      </c>
      <c r="Q20">
        <v>3.4000000000000002E-2</v>
      </c>
      <c r="R20">
        <v>0.123</v>
      </c>
      <c r="S20">
        <v>7.6999999999999999E-2</v>
      </c>
      <c r="T20">
        <v>1</v>
      </c>
      <c r="U20">
        <v>0.78200000000000003</v>
      </c>
      <c r="V20">
        <v>-0.20799999999999999</v>
      </c>
      <c r="W20">
        <v>0.27600000000000002</v>
      </c>
    </row>
    <row r="21" spans="2:23" x14ac:dyDescent="0.25">
      <c r="B21" t="s">
        <v>201</v>
      </c>
      <c r="C21" s="126">
        <v>6.0363000837357975E-2</v>
      </c>
      <c r="D21">
        <v>0.11600000000000001</v>
      </c>
      <c r="E21">
        <v>0.27200000000000002</v>
      </c>
      <c r="F21">
        <v>1</v>
      </c>
      <c r="G21">
        <v>0.60199999999999998</v>
      </c>
      <c r="H21">
        <v>-0.16700000000000001</v>
      </c>
      <c r="I21">
        <v>0.28699999999999998</v>
      </c>
      <c r="K21" t="s">
        <v>201</v>
      </c>
      <c r="L21" s="126">
        <v>6.0363000837357975E-2</v>
      </c>
      <c r="P21" t="s">
        <v>203</v>
      </c>
      <c r="Q21">
        <v>0</v>
      </c>
      <c r="R21" t="s">
        <v>120</v>
      </c>
      <c r="S21" t="s">
        <v>120</v>
      </c>
      <c r="T21">
        <v>0</v>
      </c>
      <c r="U21" t="s">
        <v>120</v>
      </c>
      <c r="V21" t="s">
        <v>120</v>
      </c>
      <c r="W21" t="s">
        <v>120</v>
      </c>
    </row>
    <row r="22" spans="2:23" x14ac:dyDescent="0.25">
      <c r="B22" t="s">
        <v>202</v>
      </c>
      <c r="C22" s="126">
        <v>3.4123442644984722E-2</v>
      </c>
      <c r="D22">
        <v>0.123</v>
      </c>
      <c r="E22">
        <v>7.6999999999999999E-2</v>
      </c>
      <c r="F22">
        <v>1</v>
      </c>
      <c r="G22">
        <v>0.78200000000000003</v>
      </c>
      <c r="H22">
        <v>-0.20799999999999999</v>
      </c>
      <c r="I22">
        <v>0.27600000000000002</v>
      </c>
      <c r="K22" t="s">
        <v>202</v>
      </c>
      <c r="L22" s="126">
        <v>3.4123442644984722E-2</v>
      </c>
      <c r="P22" t="s">
        <v>204</v>
      </c>
      <c r="Q22">
        <v>1.3</v>
      </c>
      <c r="R22">
        <v>0.22600000000000001</v>
      </c>
      <c r="S22">
        <v>33.241</v>
      </c>
      <c r="T22">
        <v>1</v>
      </c>
      <c r="U22">
        <v>0</v>
      </c>
      <c r="V22">
        <v>0.85799999999999998</v>
      </c>
      <c r="W22">
        <v>1.7430000000000001</v>
      </c>
    </row>
    <row r="23" spans="2:23" x14ac:dyDescent="0.25">
      <c r="B23" t="s">
        <v>203</v>
      </c>
      <c r="C23" s="126">
        <v>0</v>
      </c>
      <c r="D23" t="s">
        <v>120</v>
      </c>
      <c r="E23" t="s">
        <v>120</v>
      </c>
      <c r="F23">
        <v>0</v>
      </c>
      <c r="G23" t="s">
        <v>120</v>
      </c>
      <c r="H23" t="s">
        <v>120</v>
      </c>
      <c r="I23" t="s">
        <v>120</v>
      </c>
      <c r="K23" t="s">
        <v>203</v>
      </c>
      <c r="L23" s="126">
        <v>0</v>
      </c>
      <c r="P23" t="s">
        <v>205</v>
      </c>
      <c r="Q23">
        <v>0.80400000000000005</v>
      </c>
      <c r="R23">
        <v>0.13400000000000001</v>
      </c>
      <c r="S23">
        <v>36.081000000000003</v>
      </c>
      <c r="T23">
        <v>1</v>
      </c>
      <c r="U23">
        <v>0</v>
      </c>
      <c r="V23">
        <v>0.54200000000000004</v>
      </c>
      <c r="W23">
        <v>1.0669999999999999</v>
      </c>
    </row>
    <row r="24" spans="2:23" x14ac:dyDescent="0.25">
      <c r="B24" t="s">
        <v>204</v>
      </c>
      <c r="C24" s="127">
        <v>1.3004567761301695</v>
      </c>
      <c r="D24">
        <v>0.22600000000000001</v>
      </c>
      <c r="E24">
        <v>33.241</v>
      </c>
      <c r="F24">
        <v>1</v>
      </c>
      <c r="G24">
        <v>0</v>
      </c>
      <c r="H24">
        <v>0.85799999999999998</v>
      </c>
      <c r="I24">
        <v>1.7430000000000001</v>
      </c>
      <c r="K24" t="s">
        <v>204</v>
      </c>
      <c r="L24" s="127">
        <v>1.3004567761301695</v>
      </c>
      <c r="P24" t="s">
        <v>206</v>
      </c>
      <c r="Q24">
        <v>0.58399999999999996</v>
      </c>
      <c r="R24">
        <v>0.112</v>
      </c>
      <c r="S24">
        <v>26.954000000000001</v>
      </c>
      <c r="T24">
        <v>1</v>
      </c>
      <c r="U24">
        <v>0</v>
      </c>
      <c r="V24">
        <v>0.36299999999999999</v>
      </c>
      <c r="W24">
        <v>0.80400000000000005</v>
      </c>
    </row>
    <row r="25" spans="2:23" x14ac:dyDescent="0.25">
      <c r="B25" t="s">
        <v>205</v>
      </c>
      <c r="C25" s="127">
        <v>0.80428047513997802</v>
      </c>
      <c r="D25">
        <v>0.13400000000000001</v>
      </c>
      <c r="E25">
        <v>36.081000000000003</v>
      </c>
      <c r="F25">
        <v>1</v>
      </c>
      <c r="G25">
        <v>0</v>
      </c>
      <c r="H25">
        <v>0.54200000000000004</v>
      </c>
      <c r="I25">
        <v>1.0669999999999999</v>
      </c>
      <c r="K25" t="s">
        <v>205</v>
      </c>
      <c r="L25" s="127">
        <v>0.80428047513997802</v>
      </c>
      <c r="P25" t="s">
        <v>207</v>
      </c>
      <c r="Q25">
        <v>0.38700000000000001</v>
      </c>
      <c r="R25">
        <v>0.10299999999999999</v>
      </c>
      <c r="S25">
        <v>14.162000000000001</v>
      </c>
      <c r="T25">
        <v>1</v>
      </c>
      <c r="U25">
        <v>0</v>
      </c>
      <c r="V25">
        <v>0.185</v>
      </c>
      <c r="W25">
        <v>0.58799999999999997</v>
      </c>
    </row>
    <row r="26" spans="2:23" x14ac:dyDescent="0.25">
      <c r="B26" t="s">
        <v>206</v>
      </c>
      <c r="C26" s="127">
        <v>0.58358526574727099</v>
      </c>
      <c r="D26">
        <v>0.112</v>
      </c>
      <c r="E26">
        <v>26.954000000000001</v>
      </c>
      <c r="F26">
        <v>1</v>
      </c>
      <c r="G26">
        <v>0</v>
      </c>
      <c r="H26">
        <v>0.36299999999999999</v>
      </c>
      <c r="I26">
        <v>0.80400000000000005</v>
      </c>
      <c r="K26" t="s">
        <v>206</v>
      </c>
      <c r="L26" s="127">
        <v>0.58358526574727099</v>
      </c>
      <c r="P26" t="s">
        <v>208</v>
      </c>
      <c r="Q26">
        <v>0</v>
      </c>
      <c r="R26" t="s">
        <v>120</v>
      </c>
      <c r="S26" t="s">
        <v>120</v>
      </c>
      <c r="T26">
        <v>0</v>
      </c>
      <c r="U26" t="s">
        <v>120</v>
      </c>
      <c r="V26" t="s">
        <v>120</v>
      </c>
      <c r="W26" t="s">
        <v>120</v>
      </c>
    </row>
    <row r="27" spans="2:23" x14ac:dyDescent="0.25">
      <c r="B27" t="s">
        <v>207</v>
      </c>
      <c r="C27" s="127">
        <v>0.38676197833031456</v>
      </c>
      <c r="D27">
        <v>0.10299999999999999</v>
      </c>
      <c r="E27">
        <v>14.162000000000001</v>
      </c>
      <c r="F27">
        <v>1</v>
      </c>
      <c r="G27">
        <v>0</v>
      </c>
      <c r="H27">
        <v>0.185</v>
      </c>
      <c r="I27">
        <v>0.58799999999999997</v>
      </c>
      <c r="K27" t="s">
        <v>207</v>
      </c>
      <c r="L27" s="127">
        <v>0.38676197833031456</v>
      </c>
      <c r="P27" t="s">
        <v>209</v>
      </c>
      <c r="Q27">
        <v>1.5069999999999999</v>
      </c>
      <c r="R27">
        <v>0.20300000000000001</v>
      </c>
      <c r="S27">
        <v>55.209000000000003</v>
      </c>
      <c r="T27">
        <v>1</v>
      </c>
      <c r="U27">
        <v>0</v>
      </c>
      <c r="V27">
        <v>1.109</v>
      </c>
      <c r="W27">
        <v>1.9039999999999999</v>
      </c>
    </row>
    <row r="28" spans="2:23" x14ac:dyDescent="0.25">
      <c r="B28" t="s">
        <v>208</v>
      </c>
      <c r="C28" s="127">
        <v>0</v>
      </c>
      <c r="D28" t="s">
        <v>120</v>
      </c>
      <c r="E28" t="s">
        <v>120</v>
      </c>
      <c r="F28">
        <v>0</v>
      </c>
      <c r="G28" t="s">
        <v>120</v>
      </c>
      <c r="H28" t="s">
        <v>120</v>
      </c>
      <c r="I28" t="s">
        <v>120</v>
      </c>
      <c r="K28" t="s">
        <v>208</v>
      </c>
      <c r="L28" s="127">
        <v>0</v>
      </c>
      <c r="P28" t="s">
        <v>210</v>
      </c>
      <c r="Q28">
        <v>0.998</v>
      </c>
      <c r="R28">
        <v>0.155</v>
      </c>
      <c r="S28">
        <v>41.31</v>
      </c>
      <c r="T28">
        <v>1</v>
      </c>
      <c r="U28">
        <v>0</v>
      </c>
      <c r="V28">
        <v>0.69399999999999995</v>
      </c>
      <c r="W28">
        <v>1.302</v>
      </c>
    </row>
    <row r="29" spans="2:23" x14ac:dyDescent="0.25">
      <c r="B29" t="s">
        <v>209</v>
      </c>
      <c r="C29">
        <v>1.5065662271239302</v>
      </c>
      <c r="D29">
        <v>0.20300000000000001</v>
      </c>
      <c r="E29">
        <v>55.209000000000003</v>
      </c>
      <c r="F29">
        <v>1</v>
      </c>
      <c r="G29">
        <v>0</v>
      </c>
      <c r="H29">
        <v>1.109</v>
      </c>
      <c r="I29">
        <v>1.9039999999999999</v>
      </c>
      <c r="K29" t="s">
        <v>209</v>
      </c>
      <c r="L29">
        <v>1.5065662271239302</v>
      </c>
      <c r="P29" t="s">
        <v>211</v>
      </c>
      <c r="Q29">
        <v>0.56799999999999995</v>
      </c>
      <c r="R29">
        <v>0.154</v>
      </c>
      <c r="S29">
        <v>13.568</v>
      </c>
      <c r="T29">
        <v>1</v>
      </c>
      <c r="U29">
        <v>0</v>
      </c>
      <c r="V29">
        <v>0.26600000000000001</v>
      </c>
      <c r="W29">
        <v>0.87</v>
      </c>
    </row>
    <row r="30" spans="2:23" x14ac:dyDescent="0.25">
      <c r="B30" t="s">
        <v>210</v>
      </c>
      <c r="C30">
        <v>0.9978100659195881</v>
      </c>
      <c r="D30">
        <v>0.155</v>
      </c>
      <c r="E30">
        <v>41.31</v>
      </c>
      <c r="F30">
        <v>1</v>
      </c>
      <c r="G30">
        <v>0</v>
      </c>
      <c r="H30">
        <v>0.69399999999999995</v>
      </c>
      <c r="I30">
        <v>1.302</v>
      </c>
      <c r="K30" t="s">
        <v>210</v>
      </c>
      <c r="L30">
        <v>0.9978100659195881</v>
      </c>
      <c r="P30" t="s">
        <v>212</v>
      </c>
      <c r="Q30">
        <v>0.45600000000000002</v>
      </c>
      <c r="R30">
        <v>0.16400000000000001</v>
      </c>
      <c r="S30">
        <v>7.7560000000000002</v>
      </c>
      <c r="T30">
        <v>1</v>
      </c>
      <c r="U30">
        <v>5.0000000000000001E-3</v>
      </c>
      <c r="V30">
        <v>0.13500000000000001</v>
      </c>
      <c r="W30">
        <v>0.77700000000000002</v>
      </c>
    </row>
    <row r="31" spans="2:23" x14ac:dyDescent="0.25">
      <c r="B31" t="s">
        <v>211</v>
      </c>
      <c r="C31">
        <v>0.56764982846757273</v>
      </c>
      <c r="D31">
        <v>0.154</v>
      </c>
      <c r="E31">
        <v>13.568</v>
      </c>
      <c r="F31">
        <v>1</v>
      </c>
      <c r="G31">
        <v>0</v>
      </c>
      <c r="H31">
        <v>0.26600000000000001</v>
      </c>
      <c r="I31">
        <v>0.87</v>
      </c>
      <c r="K31" t="s">
        <v>211</v>
      </c>
      <c r="L31">
        <v>0.56764982846757273</v>
      </c>
      <c r="P31" t="s">
        <v>213</v>
      </c>
      <c r="Q31">
        <v>0</v>
      </c>
      <c r="R31" t="s">
        <v>120</v>
      </c>
      <c r="S31" t="s">
        <v>120</v>
      </c>
      <c r="T31">
        <v>0</v>
      </c>
      <c r="U31" t="s">
        <v>120</v>
      </c>
      <c r="V31" t="s">
        <v>120</v>
      </c>
      <c r="W31" t="s">
        <v>120</v>
      </c>
    </row>
    <row r="32" spans="2:23" x14ac:dyDescent="0.25">
      <c r="B32" t="s">
        <v>212</v>
      </c>
      <c r="C32">
        <v>0.4561553940862817</v>
      </c>
      <c r="D32">
        <v>0.16400000000000001</v>
      </c>
      <c r="E32">
        <v>7.7560000000000002</v>
      </c>
      <c r="F32">
        <v>1</v>
      </c>
      <c r="G32">
        <v>5.0000000000000001E-3</v>
      </c>
      <c r="H32">
        <v>0.13500000000000001</v>
      </c>
      <c r="I32">
        <v>0.77700000000000002</v>
      </c>
      <c r="K32" t="s">
        <v>212</v>
      </c>
      <c r="L32">
        <v>0.4561553940862817</v>
      </c>
      <c r="P32" t="s">
        <v>240</v>
      </c>
      <c r="Q32">
        <v>0.625</v>
      </c>
      <c r="R32">
        <v>0.22600000000000001</v>
      </c>
      <c r="S32">
        <v>7.6710000000000003</v>
      </c>
      <c r="T32">
        <v>1</v>
      </c>
      <c r="U32">
        <v>6.0000000000000001E-3</v>
      </c>
      <c r="V32">
        <v>0.183</v>
      </c>
      <c r="W32">
        <v>1.0669999999999999</v>
      </c>
    </row>
    <row r="33" spans="1:23" x14ac:dyDescent="0.25">
      <c r="B33" t="s">
        <v>213</v>
      </c>
      <c r="C33">
        <v>0</v>
      </c>
      <c r="D33" t="s">
        <v>120</v>
      </c>
      <c r="E33" t="s">
        <v>120</v>
      </c>
      <c r="F33">
        <v>0</v>
      </c>
      <c r="G33" t="s">
        <v>120</v>
      </c>
      <c r="H33" t="s">
        <v>120</v>
      </c>
      <c r="I33" t="s">
        <v>120</v>
      </c>
      <c r="K33" t="s">
        <v>213</v>
      </c>
      <c r="L33">
        <v>0</v>
      </c>
      <c r="P33" t="s">
        <v>160</v>
      </c>
      <c r="Q33">
        <v>0.13400000000000001</v>
      </c>
      <c r="R33">
        <v>0.10199999999999999</v>
      </c>
      <c r="S33">
        <v>1.7270000000000001</v>
      </c>
      <c r="T33">
        <v>1</v>
      </c>
      <c r="U33">
        <v>0.189</v>
      </c>
      <c r="V33">
        <v>-6.6000000000000003E-2</v>
      </c>
      <c r="W33">
        <v>0.33400000000000002</v>
      </c>
    </row>
    <row r="34" spans="1:23" x14ac:dyDescent="0.25">
      <c r="B34" t="s">
        <v>240</v>
      </c>
      <c r="C34" s="120">
        <v>0.62473472847063627</v>
      </c>
      <c r="D34">
        <v>0.22600000000000001</v>
      </c>
      <c r="E34">
        <v>7.6710000000000003</v>
      </c>
      <c r="F34">
        <v>1</v>
      </c>
      <c r="G34">
        <v>6.0000000000000001E-3</v>
      </c>
      <c r="H34">
        <v>0.183</v>
      </c>
      <c r="I34">
        <v>1.0669999999999999</v>
      </c>
      <c r="K34" t="s">
        <v>240</v>
      </c>
      <c r="L34" s="120">
        <v>0.62473472847063627</v>
      </c>
      <c r="P34" t="s">
        <v>161</v>
      </c>
      <c r="Q34">
        <v>7.2999999999999995E-2</v>
      </c>
      <c r="R34">
        <v>0.10199999999999999</v>
      </c>
      <c r="S34">
        <v>0.51</v>
      </c>
      <c r="T34">
        <v>1</v>
      </c>
      <c r="U34">
        <v>0.47499999999999998</v>
      </c>
      <c r="V34">
        <v>-0.127</v>
      </c>
      <c r="W34">
        <v>0.27200000000000002</v>
      </c>
    </row>
    <row r="35" spans="1:23" x14ac:dyDescent="0.25">
      <c r="B35" t="s">
        <v>160</v>
      </c>
      <c r="C35" s="120">
        <v>0.13420793394653394</v>
      </c>
      <c r="D35">
        <v>0.10199999999999999</v>
      </c>
      <c r="E35">
        <v>1.7270000000000001</v>
      </c>
      <c r="F35">
        <v>1</v>
      </c>
      <c r="G35">
        <v>0.189</v>
      </c>
      <c r="H35">
        <v>-6.6000000000000003E-2</v>
      </c>
      <c r="I35">
        <v>0.33400000000000002</v>
      </c>
      <c r="K35" t="s">
        <v>160</v>
      </c>
      <c r="L35" s="120">
        <v>0.13420793394653394</v>
      </c>
      <c r="P35" t="s">
        <v>162</v>
      </c>
      <c r="Q35">
        <v>3.3000000000000002E-2</v>
      </c>
      <c r="R35">
        <v>9.9000000000000005E-2</v>
      </c>
      <c r="S35">
        <v>0.11</v>
      </c>
      <c r="T35">
        <v>1</v>
      </c>
      <c r="U35">
        <v>0.74</v>
      </c>
      <c r="V35">
        <v>-0.161</v>
      </c>
      <c r="W35">
        <v>0.22700000000000001</v>
      </c>
    </row>
    <row r="36" spans="1:23" x14ac:dyDescent="0.25">
      <c r="B36" t="s">
        <v>161</v>
      </c>
      <c r="C36" s="120">
        <v>7.2583616813698057E-2</v>
      </c>
      <c r="D36">
        <v>0.10199999999999999</v>
      </c>
      <c r="E36">
        <v>0.51</v>
      </c>
      <c r="F36">
        <v>1</v>
      </c>
      <c r="G36">
        <v>0.47499999999999998</v>
      </c>
      <c r="H36">
        <v>-0.127</v>
      </c>
      <c r="I36">
        <v>0.27200000000000002</v>
      </c>
      <c r="K36" t="s">
        <v>161</v>
      </c>
      <c r="L36" s="120">
        <v>7.2583616813698057E-2</v>
      </c>
      <c r="P36" t="s">
        <v>163</v>
      </c>
      <c r="Q36">
        <v>0</v>
      </c>
      <c r="R36" t="s">
        <v>120</v>
      </c>
      <c r="S36" t="s">
        <v>120</v>
      </c>
      <c r="T36">
        <v>0</v>
      </c>
      <c r="U36" t="s">
        <v>120</v>
      </c>
      <c r="V36" t="s">
        <v>120</v>
      </c>
      <c r="W36" t="s">
        <v>120</v>
      </c>
    </row>
    <row r="37" spans="1:23" x14ac:dyDescent="0.25">
      <c r="B37" t="s">
        <v>162</v>
      </c>
      <c r="C37" s="120">
        <v>3.2859193439701201E-2</v>
      </c>
      <c r="D37">
        <v>9.9000000000000005E-2</v>
      </c>
      <c r="E37">
        <v>0.11</v>
      </c>
      <c r="F37">
        <v>1</v>
      </c>
      <c r="G37">
        <v>0.74</v>
      </c>
      <c r="H37">
        <v>-0.161</v>
      </c>
      <c r="I37">
        <v>0.22700000000000001</v>
      </c>
      <c r="K37" t="s">
        <v>162</v>
      </c>
      <c r="L37" s="120">
        <v>3.2859193439701201E-2</v>
      </c>
      <c r="O37" t="s">
        <v>135</v>
      </c>
    </row>
    <row r="38" spans="1:23" x14ac:dyDescent="0.25">
      <c r="B38" t="s">
        <v>163</v>
      </c>
      <c r="C38" s="120">
        <v>0</v>
      </c>
      <c r="D38" t="s">
        <v>120</v>
      </c>
      <c r="E38" t="s">
        <v>120</v>
      </c>
      <c r="F38">
        <v>0</v>
      </c>
      <c r="G38" t="s">
        <v>120</v>
      </c>
      <c r="H38" t="s">
        <v>120</v>
      </c>
      <c r="I38" t="s">
        <v>120</v>
      </c>
      <c r="K38" t="s">
        <v>163</v>
      </c>
      <c r="L38" s="120">
        <v>0</v>
      </c>
      <c r="O38" t="s">
        <v>121</v>
      </c>
    </row>
    <row r="39" spans="1:23" x14ac:dyDescent="0.25">
      <c r="A39" t="s">
        <v>135</v>
      </c>
    </row>
    <row r="40" spans="1:23" x14ac:dyDescent="0.25">
      <c r="A40" t="s">
        <v>121</v>
      </c>
    </row>
    <row r="41" spans="1:23" ht="15.75" customHeight="1" x14ac:dyDescent="0.25"/>
    <row r="42" spans="1:23" ht="15" customHeight="1" x14ac:dyDescent="0.25"/>
    <row r="47" spans="1:23" x14ac:dyDescent="0.25">
      <c r="A47" s="2" t="s">
        <v>84</v>
      </c>
      <c r="C47" t="s">
        <v>149</v>
      </c>
      <c r="E47" t="s">
        <v>150</v>
      </c>
    </row>
    <row r="48" spans="1:23" x14ac:dyDescent="0.25">
      <c r="A48" t="s">
        <v>91</v>
      </c>
      <c r="C48">
        <f>tool!$R$7</f>
        <v>2</v>
      </c>
      <c r="E48">
        <v>0</v>
      </c>
    </row>
    <row r="49" spans="1:9" x14ac:dyDescent="0.25">
      <c r="A49" t="s">
        <v>247</v>
      </c>
      <c r="C49" s="9">
        <f>tool!R$13</f>
        <v>58</v>
      </c>
      <c r="E49" s="10">
        <f>C14*C49</f>
        <v>0.52960715740870001</v>
      </c>
    </row>
    <row r="50" spans="1:9" x14ac:dyDescent="0.25">
      <c r="A50" t="s">
        <v>248</v>
      </c>
      <c r="C50">
        <f>tool!$R$11</f>
        <v>2</v>
      </c>
      <c r="E50">
        <v>0</v>
      </c>
    </row>
    <row r="51" spans="1:9" x14ac:dyDescent="0.25">
      <c r="A51" t="s">
        <v>249</v>
      </c>
      <c r="C51">
        <f>tool!$R$15</f>
        <v>4</v>
      </c>
      <c r="E51">
        <f>INDEX(C34:C38,C51)</f>
        <v>3.2859193439701201E-2</v>
      </c>
    </row>
    <row r="52" spans="1:9" x14ac:dyDescent="0.25">
      <c r="A52" t="s">
        <v>254</v>
      </c>
      <c r="C52" s="32">
        <f>B4</f>
        <v>2</v>
      </c>
      <c r="D52" s="5"/>
      <c r="E52">
        <f>INDEX(C19:C23,C52)</f>
        <v>0.52851234333793495</v>
      </c>
      <c r="G52">
        <v>1</v>
      </c>
      <c r="I52">
        <v>1.7798145009485742</v>
      </c>
    </row>
    <row r="53" spans="1:9" x14ac:dyDescent="0.25">
      <c r="A53" t="s">
        <v>255</v>
      </c>
      <c r="C53" s="33">
        <f t="shared" ref="C53:C54" si="0">B5</f>
        <v>3</v>
      </c>
      <c r="D53" s="5"/>
      <c r="E53">
        <f>INDEX(C24:C28,C53)</f>
        <v>0.58358526574727099</v>
      </c>
      <c r="G53">
        <v>4</v>
      </c>
      <c r="I53">
        <v>1.0010411213163146</v>
      </c>
    </row>
    <row r="54" spans="1:9" x14ac:dyDescent="0.25">
      <c r="A54" t="s">
        <v>256</v>
      </c>
      <c r="C54" s="34">
        <f t="shared" si="0"/>
        <v>2</v>
      </c>
      <c r="D54" s="5"/>
      <c r="E54">
        <f>INDEX(C29:C33,C54)</f>
        <v>0.9978100659195881</v>
      </c>
      <c r="G54">
        <v>2</v>
      </c>
      <c r="I54">
        <v>0.92200990832803487</v>
      </c>
    </row>
    <row r="55" spans="1:9" x14ac:dyDescent="0.25">
      <c r="A55" s="20" t="s">
        <v>136</v>
      </c>
      <c r="B55" s="13"/>
      <c r="C55" s="20">
        <f>tool!$R$5</f>
        <v>2</v>
      </c>
      <c r="E55" s="20">
        <f>INDEX(C15:C18,C55)</f>
        <v>-1.5165214056585117E-2</v>
      </c>
    </row>
    <row r="58" spans="1:9" x14ac:dyDescent="0.25">
      <c r="A58" s="8" t="s">
        <v>85</v>
      </c>
      <c r="B58" s="3"/>
      <c r="C58" s="3"/>
      <c r="D58" s="3"/>
      <c r="E58" s="3"/>
    </row>
    <row r="59" spans="1:9" x14ac:dyDescent="0.25">
      <c r="A59" s="4"/>
      <c r="B59" s="5"/>
      <c r="C59" s="5"/>
      <c r="D59" s="5"/>
      <c r="E59" s="5"/>
    </row>
    <row r="60" spans="1:9" x14ac:dyDescent="0.25">
      <c r="A60" t="s">
        <v>92</v>
      </c>
      <c r="B60" t="s">
        <v>151</v>
      </c>
      <c r="C60" t="s">
        <v>152</v>
      </c>
      <c r="E60" s="5"/>
    </row>
    <row r="61" spans="1:9" x14ac:dyDescent="0.25">
      <c r="A61" t="s">
        <v>94</v>
      </c>
      <c r="B61" s="31">
        <f>1-EXP(-EXP(C11-($E$48+$E$49+$E$50+$E$51+$E$52+$E$53+$E$54+$E$55)))</f>
        <v>1.9002220908816758E-2</v>
      </c>
      <c r="E61" s="5"/>
    </row>
    <row r="62" spans="1:9" x14ac:dyDescent="0.25">
      <c r="A62" t="s">
        <v>88</v>
      </c>
      <c r="B62" s="31">
        <f>1-EXP(-EXP(C12-($E$48+$E$49+$E$50+$E$51+$E$52+$E$53+$E$54+$E$55)))</f>
        <v>5.2783625682591429E-2</v>
      </c>
      <c r="E62" s="5"/>
    </row>
    <row r="63" spans="1:9" x14ac:dyDescent="0.25">
      <c r="A63" t="s">
        <v>89</v>
      </c>
      <c r="B63" s="31">
        <f>1-EXP(-EXP(C13-($E$48+$E$49+$E$50+$E$51+$E$52+$E$53+$E$54+$E$55)))</f>
        <v>0.21771546408382392</v>
      </c>
      <c r="E63" s="5"/>
    </row>
    <row r="64" spans="1:9" x14ac:dyDescent="0.25">
      <c r="A64" t="s">
        <v>95</v>
      </c>
      <c r="B64">
        <v>1</v>
      </c>
      <c r="E64" s="5"/>
    </row>
    <row r="65" spans="1:21" x14ac:dyDescent="0.25">
      <c r="E65" s="5"/>
    </row>
    <row r="66" spans="1:21" ht="15.75" thickBot="1" x14ac:dyDescent="0.3">
      <c r="E66" s="5"/>
    </row>
    <row r="67" spans="1:21" x14ac:dyDescent="0.25">
      <c r="A67" t="s">
        <v>93</v>
      </c>
      <c r="B67" t="s">
        <v>151</v>
      </c>
      <c r="C67" t="s">
        <v>152</v>
      </c>
      <c r="D67" t="s">
        <v>269</v>
      </c>
      <c r="E67" s="26" t="s">
        <v>270</v>
      </c>
    </row>
    <row r="68" spans="1:21" ht="15.75" thickBot="1" x14ac:dyDescent="0.3">
      <c r="A68" t="s">
        <v>94</v>
      </c>
      <c r="B68" s="31">
        <f>B61</f>
        <v>1.9002220908816758E-2</v>
      </c>
      <c r="D68">
        <f>MAX(B68:B71)</f>
        <v>0.78228453591617608</v>
      </c>
      <c r="E68" s="27">
        <f>MATCH(D68,B68:B71,0)</f>
        <v>4</v>
      </c>
    </row>
    <row r="69" spans="1:21" x14ac:dyDescent="0.25">
      <c r="A69" t="s">
        <v>88</v>
      </c>
      <c r="B69">
        <f>B62-B61</f>
        <v>3.378140477377467E-2</v>
      </c>
      <c r="E69" s="5"/>
    </row>
    <row r="70" spans="1:21" x14ac:dyDescent="0.25">
      <c r="A70" t="s">
        <v>89</v>
      </c>
      <c r="B70">
        <f>B63-B62</f>
        <v>0.16493183840123249</v>
      </c>
      <c r="E70" s="5"/>
    </row>
    <row r="71" spans="1:21" x14ac:dyDescent="0.25">
      <c r="A71" t="s">
        <v>95</v>
      </c>
      <c r="B71" s="31">
        <f>B64-B63</f>
        <v>0.78228453591617608</v>
      </c>
    </row>
    <row r="74" spans="1:21" s="1" customFormat="1" x14ac:dyDescent="0.25">
      <c r="L74"/>
      <c r="M74"/>
      <c r="N74"/>
      <c r="O74"/>
      <c r="P74"/>
      <c r="Q74"/>
      <c r="R74"/>
      <c r="S74"/>
      <c r="T74"/>
      <c r="U74"/>
    </row>
    <row r="76" spans="1:21" x14ac:dyDescent="0.25">
      <c r="A76" t="s">
        <v>16</v>
      </c>
    </row>
    <row r="78" spans="1:21" x14ac:dyDescent="0.25">
      <c r="A78" t="s">
        <v>103</v>
      </c>
    </row>
    <row r="79" spans="1:21" x14ac:dyDescent="0.25">
      <c r="C79" t="s">
        <v>104</v>
      </c>
      <c r="D79" t="s">
        <v>105</v>
      </c>
      <c r="E79" t="s">
        <v>106</v>
      </c>
      <c r="F79" t="s">
        <v>107</v>
      </c>
      <c r="G79" t="s">
        <v>108</v>
      </c>
      <c r="H79" t="s">
        <v>109</v>
      </c>
    </row>
    <row r="80" spans="1:21" x14ac:dyDescent="0.25">
      <c r="H80" t="s">
        <v>110</v>
      </c>
      <c r="I80" t="s">
        <v>111</v>
      </c>
    </row>
    <row r="81" spans="1:9" x14ac:dyDescent="0.25">
      <c r="A81" t="s">
        <v>233</v>
      </c>
      <c r="B81" t="s">
        <v>234</v>
      </c>
      <c r="C81">
        <v>-1.2964133478737012</v>
      </c>
      <c r="D81">
        <v>0.24084703965859416</v>
      </c>
      <c r="E81">
        <v>28.973726920517269</v>
      </c>
      <c r="F81">
        <v>1</v>
      </c>
      <c r="G81">
        <v>7.3366638684952764E-8</v>
      </c>
      <c r="H81">
        <v>-1.7684648713876359</v>
      </c>
      <c r="I81">
        <v>-0.82436182435976657</v>
      </c>
    </row>
    <row r="82" spans="1:9" x14ac:dyDescent="0.25">
      <c r="B82" t="s">
        <v>235</v>
      </c>
      <c r="C82">
        <v>-0.25735405240149423</v>
      </c>
      <c r="D82">
        <v>0.23060377488175868</v>
      </c>
      <c r="E82">
        <v>1.2454583193987745</v>
      </c>
      <c r="F82">
        <v>1</v>
      </c>
      <c r="G82">
        <v>0.26442168979730973</v>
      </c>
      <c r="H82">
        <v>-0.70932914586872364</v>
      </c>
      <c r="I82">
        <v>0.19462104106573513</v>
      </c>
    </row>
    <row r="83" spans="1:9" x14ac:dyDescent="0.25">
      <c r="B83" t="s">
        <v>236</v>
      </c>
      <c r="C83">
        <v>1.2529002040328379</v>
      </c>
      <c r="D83">
        <v>0.23057912588314358</v>
      </c>
      <c r="E83">
        <v>29.525209168177017</v>
      </c>
      <c r="F83">
        <v>1</v>
      </c>
      <c r="G83">
        <v>5.5194120384888135E-8</v>
      </c>
      <c r="H83">
        <v>0.80097342171514907</v>
      </c>
      <c r="I83">
        <v>1.7048269863505268</v>
      </c>
    </row>
    <row r="84" spans="1:9" x14ac:dyDescent="0.25">
      <c r="A84" t="s">
        <v>237</v>
      </c>
      <c r="B84" t="s">
        <v>96</v>
      </c>
      <c r="C84">
        <v>9.1311578849643631E-3</v>
      </c>
      <c r="D84">
        <v>2.4348326967570575E-3</v>
      </c>
      <c r="E84">
        <v>14.064148843725372</v>
      </c>
      <c r="F84">
        <v>1</v>
      </c>
      <c r="G84">
        <v>1.7667960545127755E-4</v>
      </c>
      <c r="H84">
        <v>4.3589734909399956E-3</v>
      </c>
      <c r="I84">
        <v>1.3903342278988731E-2</v>
      </c>
    </row>
    <row r="85" spans="1:9" x14ac:dyDescent="0.25">
      <c r="B85" t="s">
        <v>131</v>
      </c>
      <c r="C85">
        <v>-0.62904081579866644</v>
      </c>
      <c r="D85">
        <v>0.10163561795189695</v>
      </c>
      <c r="E85">
        <v>38.305910328463199</v>
      </c>
      <c r="F85">
        <v>1</v>
      </c>
      <c r="G85">
        <v>6.0479192793233566E-10</v>
      </c>
      <c r="H85">
        <v>-0.82824296653085705</v>
      </c>
      <c r="I85">
        <v>-0.42983866506647583</v>
      </c>
    </row>
    <row r="86" spans="1:9" x14ac:dyDescent="0.25">
      <c r="B86" t="s">
        <v>132</v>
      </c>
      <c r="C86">
        <v>-1.516520535007492E-2</v>
      </c>
      <c r="D86">
        <v>0.11058450779061248</v>
      </c>
      <c r="E86">
        <v>1.8806501472997589E-2</v>
      </c>
      <c r="F86">
        <v>1</v>
      </c>
      <c r="G86">
        <v>0.89092266632128281</v>
      </c>
      <c r="H86">
        <v>-0.23190685786776441</v>
      </c>
      <c r="I86">
        <v>0.20157644716761455</v>
      </c>
    </row>
    <row r="87" spans="1:9" x14ac:dyDescent="0.25">
      <c r="B87" t="s">
        <v>133</v>
      </c>
      <c r="C87">
        <v>-0.52594231289728877</v>
      </c>
      <c r="D87">
        <v>0.10096516293700668</v>
      </c>
      <c r="E87">
        <v>27.135205995664904</v>
      </c>
      <c r="F87">
        <v>1</v>
      </c>
      <c r="G87">
        <v>1.8971140428789888E-7</v>
      </c>
      <c r="H87">
        <v>-0.72383039594704013</v>
      </c>
      <c r="I87">
        <v>-0.32805422984753735</v>
      </c>
    </row>
    <row r="88" spans="1:9" x14ac:dyDescent="0.25">
      <c r="B88" t="s">
        <v>134</v>
      </c>
      <c r="C88">
        <v>0</v>
      </c>
      <c r="F88">
        <v>0</v>
      </c>
    </row>
    <row r="89" spans="1:9" x14ac:dyDescent="0.25">
      <c r="B89" t="s">
        <v>199</v>
      </c>
      <c r="C89">
        <v>1.3790598951856989</v>
      </c>
      <c r="D89">
        <v>0.25338510707865897</v>
      </c>
      <c r="E89">
        <v>29.621298121011066</v>
      </c>
      <c r="F89">
        <v>1</v>
      </c>
      <c r="G89">
        <v>5.2524630533523743E-8</v>
      </c>
      <c r="H89">
        <v>0.88243421109270226</v>
      </c>
      <c r="I89">
        <v>1.8756855792786957</v>
      </c>
    </row>
    <row r="90" spans="1:9" x14ac:dyDescent="0.25">
      <c r="B90" t="s">
        <v>200</v>
      </c>
      <c r="C90">
        <v>0.52851234333793495</v>
      </c>
      <c r="D90">
        <v>0.12060340845454656</v>
      </c>
      <c r="E90">
        <v>19.203973834609613</v>
      </c>
      <c r="F90">
        <v>1</v>
      </c>
      <c r="G90">
        <v>1.1746860396560402E-5</v>
      </c>
      <c r="H90">
        <v>0.29213400635425024</v>
      </c>
      <c r="I90">
        <v>0.76489068032161966</v>
      </c>
    </row>
    <row r="91" spans="1:9" x14ac:dyDescent="0.25">
      <c r="B91" t="s">
        <v>201</v>
      </c>
      <c r="C91">
        <v>6.0363000837357975E-2</v>
      </c>
      <c r="D91">
        <v>0.11584051540937759</v>
      </c>
      <c r="E91">
        <v>0.27153178917926746</v>
      </c>
      <c r="F91">
        <v>1</v>
      </c>
      <c r="G91">
        <v>0.60230608130443175</v>
      </c>
      <c r="H91">
        <v>-0.16668023731557927</v>
      </c>
      <c r="I91">
        <v>0.28740623899029522</v>
      </c>
    </row>
    <row r="92" spans="1:9" x14ac:dyDescent="0.25">
      <c r="B92" t="s">
        <v>202</v>
      </c>
      <c r="C92">
        <v>3.4123442644984722E-2</v>
      </c>
      <c r="D92">
        <v>0.12335555369177874</v>
      </c>
      <c r="E92">
        <v>7.6522344161968389E-2</v>
      </c>
      <c r="F92">
        <v>1</v>
      </c>
      <c r="G92">
        <v>0.78206674274728816</v>
      </c>
      <c r="H92">
        <v>-0.20764899988389851</v>
      </c>
      <c r="I92">
        <v>0.27589588517386793</v>
      </c>
    </row>
    <row r="93" spans="1:9" x14ac:dyDescent="0.25">
      <c r="B93" t="s">
        <v>203</v>
      </c>
      <c r="C93">
        <v>0</v>
      </c>
      <c r="F93">
        <v>0</v>
      </c>
    </row>
    <row r="94" spans="1:9" x14ac:dyDescent="0.25">
      <c r="B94" t="s">
        <v>204</v>
      </c>
      <c r="C94">
        <v>1.3004567761301695</v>
      </c>
      <c r="D94">
        <v>0.22555758012480662</v>
      </c>
      <c r="E94">
        <v>33.241222750118482</v>
      </c>
      <c r="F94">
        <v>1</v>
      </c>
      <c r="G94">
        <v>8.1406368384961717E-9</v>
      </c>
      <c r="H94">
        <v>0.85837204264554101</v>
      </c>
      <c r="I94">
        <v>1.742541509614798</v>
      </c>
    </row>
    <row r="95" spans="1:9" x14ac:dyDescent="0.25">
      <c r="B95" t="s">
        <v>205</v>
      </c>
      <c r="C95">
        <v>0.80428047513997802</v>
      </c>
      <c r="D95">
        <v>0.13389562724359769</v>
      </c>
      <c r="E95">
        <v>36.081307212315096</v>
      </c>
      <c r="F95">
        <v>1</v>
      </c>
      <c r="G95">
        <v>1.8925361384190315E-9</v>
      </c>
      <c r="H95">
        <v>0.54184986805512647</v>
      </c>
      <c r="I95">
        <v>1.0667110822248296</v>
      </c>
    </row>
    <row r="96" spans="1:9" x14ac:dyDescent="0.25">
      <c r="B96" t="s">
        <v>206</v>
      </c>
      <c r="C96">
        <v>0.58358526574727099</v>
      </c>
      <c r="D96">
        <v>0.11240661391313043</v>
      </c>
      <c r="E96">
        <v>26.954104371863341</v>
      </c>
      <c r="F96">
        <v>1</v>
      </c>
      <c r="G96">
        <v>2.0834425797441591E-7</v>
      </c>
      <c r="H96">
        <v>0.3632723508534364</v>
      </c>
      <c r="I96">
        <v>0.80389818064110563</v>
      </c>
    </row>
    <row r="97" spans="1:9" x14ac:dyDescent="0.25">
      <c r="B97" t="s">
        <v>207</v>
      </c>
      <c r="C97">
        <v>0.38676197833031456</v>
      </c>
      <c r="D97">
        <v>0.10277408231410667</v>
      </c>
      <c r="E97">
        <v>14.161861112736359</v>
      </c>
      <c r="F97">
        <v>1</v>
      </c>
      <c r="G97">
        <v>1.6773627480463516E-4</v>
      </c>
      <c r="H97">
        <v>0.18532847845051054</v>
      </c>
      <c r="I97">
        <v>0.58819547821011853</v>
      </c>
    </row>
    <row r="98" spans="1:9" x14ac:dyDescent="0.25">
      <c r="B98" t="s">
        <v>208</v>
      </c>
      <c r="C98">
        <v>0</v>
      </c>
      <c r="F98">
        <v>0</v>
      </c>
    </row>
    <row r="99" spans="1:9" x14ac:dyDescent="0.25">
      <c r="B99" t="s">
        <v>209</v>
      </c>
      <c r="C99">
        <v>1.5065662271239302</v>
      </c>
      <c r="D99">
        <v>0.20276086431152582</v>
      </c>
      <c r="E99">
        <v>55.208784736130404</v>
      </c>
      <c r="F99">
        <v>1</v>
      </c>
      <c r="G99">
        <v>1.0838326109557803E-13</v>
      </c>
      <c r="H99">
        <v>1.1091622355991269</v>
      </c>
      <c r="I99">
        <v>1.9039702186487335</v>
      </c>
    </row>
    <row r="100" spans="1:9" x14ac:dyDescent="0.25">
      <c r="B100" t="s">
        <v>210</v>
      </c>
      <c r="C100">
        <v>0.9978100659195881</v>
      </c>
      <c r="D100">
        <v>0.15524610253195228</v>
      </c>
      <c r="E100">
        <v>41.309919590226301</v>
      </c>
      <c r="F100">
        <v>1</v>
      </c>
      <c r="G100">
        <v>1.2990797817484368E-10</v>
      </c>
      <c r="H100">
        <v>0.69353329621674908</v>
      </c>
      <c r="I100">
        <v>1.3020868356224271</v>
      </c>
    </row>
    <row r="101" spans="1:9" x14ac:dyDescent="0.25">
      <c r="B101" t="s">
        <v>211</v>
      </c>
      <c r="C101">
        <v>0.56764982846757273</v>
      </c>
      <c r="D101">
        <v>0.15410732693993251</v>
      </c>
      <c r="E101">
        <v>13.567956638165146</v>
      </c>
      <c r="F101">
        <v>1</v>
      </c>
      <c r="G101">
        <v>2.3007971142329531E-4</v>
      </c>
      <c r="H101">
        <v>0.26560501791156577</v>
      </c>
      <c r="I101">
        <v>0.86969463902357969</v>
      </c>
    </row>
    <row r="102" spans="1:9" x14ac:dyDescent="0.25">
      <c r="B102" t="s">
        <v>212</v>
      </c>
      <c r="C102">
        <v>0.4561553940862817</v>
      </c>
      <c r="D102">
        <v>0.1637945200318468</v>
      </c>
      <c r="E102">
        <v>7.7558052284648378</v>
      </c>
      <c r="F102">
        <v>1</v>
      </c>
      <c r="G102">
        <v>5.3540165530859872E-3</v>
      </c>
      <c r="H102">
        <v>0.13512403395883754</v>
      </c>
      <c r="I102">
        <v>0.77718675421372585</v>
      </c>
    </row>
    <row r="103" spans="1:9" x14ac:dyDescent="0.25">
      <c r="B103" t="s">
        <v>213</v>
      </c>
      <c r="C103">
        <v>0</v>
      </c>
      <c r="F103">
        <v>0</v>
      </c>
    </row>
    <row r="104" spans="1:9" x14ac:dyDescent="0.25">
      <c r="B104" t="s">
        <v>240</v>
      </c>
      <c r="C104">
        <v>0.62473472847063627</v>
      </c>
      <c r="D104">
        <v>0.22557119662114258</v>
      </c>
      <c r="E104">
        <v>7.6705059387969943</v>
      </c>
      <c r="F104">
        <v>1</v>
      </c>
      <c r="G104">
        <v>5.6130716195628297E-3</v>
      </c>
      <c r="H104">
        <v>0.18262330714359368</v>
      </c>
      <c r="I104">
        <v>1.0668461497976789</v>
      </c>
    </row>
    <row r="105" spans="1:9" x14ac:dyDescent="0.25">
      <c r="B105" t="s">
        <v>160</v>
      </c>
      <c r="C105">
        <v>0.13420793394653394</v>
      </c>
      <c r="D105">
        <v>0.10212355000789243</v>
      </c>
      <c r="E105">
        <v>1.7270486628981592</v>
      </c>
      <c r="F105">
        <v>1</v>
      </c>
      <c r="G105">
        <v>0.1887882498264416</v>
      </c>
      <c r="H105">
        <v>-6.5950546042310376E-2</v>
      </c>
      <c r="I105">
        <v>0.33436641393537825</v>
      </c>
    </row>
    <row r="106" spans="1:9" x14ac:dyDescent="0.25">
      <c r="B106" t="s">
        <v>161</v>
      </c>
      <c r="C106">
        <v>7.2583616813698057E-2</v>
      </c>
      <c r="D106">
        <v>0.10163827023433798</v>
      </c>
      <c r="E106">
        <v>0.50999119698514239</v>
      </c>
      <c r="F106">
        <v>1</v>
      </c>
      <c r="G106">
        <v>0.47514266686559359</v>
      </c>
      <c r="H106">
        <v>-0.1266237322965538</v>
      </c>
      <c r="I106">
        <v>0.27179096592394991</v>
      </c>
    </row>
    <row r="107" spans="1:9" x14ac:dyDescent="0.25">
      <c r="B107" t="s">
        <v>162</v>
      </c>
      <c r="C107">
        <v>3.2859193439701201E-2</v>
      </c>
      <c r="D107">
        <v>9.9155175718861607E-2</v>
      </c>
      <c r="E107">
        <v>0.10982039996977844</v>
      </c>
      <c r="F107">
        <v>1</v>
      </c>
      <c r="G107">
        <v>0.74034870056168045</v>
      </c>
      <c r="H107">
        <v>-0.16148137985000802</v>
      </c>
      <c r="I107">
        <v>0.22719976672941042</v>
      </c>
    </row>
    <row r="108" spans="1:9" x14ac:dyDescent="0.25">
      <c r="B108" t="s">
        <v>163</v>
      </c>
      <c r="C108">
        <v>0</v>
      </c>
      <c r="F108">
        <v>0</v>
      </c>
    </row>
    <row r="109" spans="1:9" x14ac:dyDescent="0.25">
      <c r="A109" t="s">
        <v>135</v>
      </c>
    </row>
    <row r="110" spans="1:9" x14ac:dyDescent="0.25">
      <c r="A110" t="s">
        <v>86</v>
      </c>
    </row>
    <row r="117" spans="1:11" x14ac:dyDescent="0.25">
      <c r="A117" s="2" t="s">
        <v>84</v>
      </c>
      <c r="C117" t="s">
        <v>149</v>
      </c>
      <c r="E117" t="s">
        <v>150</v>
      </c>
    </row>
    <row r="118" spans="1:11" x14ac:dyDescent="0.25">
      <c r="A118" t="s">
        <v>91</v>
      </c>
      <c r="C118">
        <f>tool!$R$7</f>
        <v>2</v>
      </c>
      <c r="E118">
        <v>0</v>
      </c>
    </row>
    <row r="119" spans="1:11" x14ac:dyDescent="0.25">
      <c r="A119" t="s">
        <v>247</v>
      </c>
      <c r="C119" s="9">
        <f>tool!R$13</f>
        <v>58</v>
      </c>
      <c r="E119" s="10">
        <f>C84*C119</f>
        <v>0.52960715732793306</v>
      </c>
    </row>
    <row r="120" spans="1:11" x14ac:dyDescent="0.25">
      <c r="A120" t="s">
        <v>248</v>
      </c>
      <c r="C120">
        <f>tool!$R$11</f>
        <v>2</v>
      </c>
      <c r="E120">
        <v>0</v>
      </c>
    </row>
    <row r="121" spans="1:11" ht="15.75" thickBot="1" x14ac:dyDescent="0.3">
      <c r="A121" t="s">
        <v>249</v>
      </c>
      <c r="C121">
        <f>tool!$R$15</f>
        <v>4</v>
      </c>
      <c r="E121">
        <f>INDEX(C104:C108,C121)</f>
        <v>3.2859193439701201E-2</v>
      </c>
    </row>
    <row r="122" spans="1:11" x14ac:dyDescent="0.25">
      <c r="A122" t="s">
        <v>254</v>
      </c>
      <c r="C122">
        <f>tool!$R$30</f>
        <v>3</v>
      </c>
      <c r="D122" s="21"/>
      <c r="E122">
        <f>INDEX(C89:C93,C122)</f>
        <v>6.0363000837357975E-2</v>
      </c>
    </row>
    <row r="123" spans="1:11" x14ac:dyDescent="0.25">
      <c r="A123" t="s">
        <v>255</v>
      </c>
      <c r="C123">
        <f>tool!$R$32</f>
        <v>3</v>
      </c>
      <c r="D123" s="22"/>
      <c r="E123">
        <f>INDEX(C94:C98,C123)</f>
        <v>0.58358526574727099</v>
      </c>
    </row>
    <row r="124" spans="1:11" ht="15.75" thickBot="1" x14ac:dyDescent="0.3">
      <c r="A124" t="s">
        <v>256</v>
      </c>
      <c r="C124">
        <f>tool!$R$34</f>
        <v>3</v>
      </c>
      <c r="D124" s="23"/>
      <c r="E124">
        <f>INDEX(C99:C103,C124)</f>
        <v>0.56764982846757273</v>
      </c>
    </row>
    <row r="125" spans="1:11" x14ac:dyDescent="0.25">
      <c r="A125" s="20" t="s">
        <v>136</v>
      </c>
      <c r="B125" s="13"/>
      <c r="C125" s="20">
        <f>tool!$R$5</f>
        <v>2</v>
      </c>
      <c r="E125" s="20">
        <f>INDEX(C85:C88,C125)</f>
        <v>-1.516520535007492E-2</v>
      </c>
      <c r="K125" s="19"/>
    </row>
    <row r="128" spans="1:11" x14ac:dyDescent="0.25">
      <c r="A128" s="8" t="s">
        <v>85</v>
      </c>
      <c r="B128" s="3"/>
      <c r="C128" s="3"/>
      <c r="D128" s="3"/>
      <c r="E128" s="3"/>
    </row>
    <row r="129" spans="1:21" x14ac:dyDescent="0.25">
      <c r="A129" s="4"/>
      <c r="B129" s="5"/>
      <c r="C129" s="5"/>
      <c r="D129" s="5"/>
      <c r="E129" s="5"/>
    </row>
    <row r="130" spans="1:21" x14ac:dyDescent="0.25">
      <c r="A130" t="s">
        <v>92</v>
      </c>
      <c r="B130" t="s">
        <v>151</v>
      </c>
      <c r="C130" t="s">
        <v>152</v>
      </c>
      <c r="E130" s="5"/>
    </row>
    <row r="131" spans="1:21" x14ac:dyDescent="0.25">
      <c r="A131" t="s">
        <v>94</v>
      </c>
      <c r="B131" s="31">
        <f>1-EXP(-EXP(C81-($E$118+$E$119+$E$120+$E$121+$E$122+$E$123+$E$124+$E$125)))</f>
        <v>4.6015631663000378E-2</v>
      </c>
      <c r="E131" s="5"/>
    </row>
    <row r="132" spans="1:21" x14ac:dyDescent="0.25">
      <c r="A132" t="s">
        <v>88</v>
      </c>
      <c r="B132" s="31">
        <f>1-EXP(-EXP(C82-($E$118+$E$119+$E$120+$E$121+$E$122+$E$123+$E$124+$E$125)))</f>
        <v>0.12466921014497467</v>
      </c>
      <c r="E132" s="5"/>
    </row>
    <row r="133" spans="1:21" x14ac:dyDescent="0.25">
      <c r="A133" t="s">
        <v>89</v>
      </c>
      <c r="B133" s="31">
        <f>1-EXP(-EXP(C83-($E$118+$E$119+$E$120+$E$121+$E$122+$E$123+$E$124+$E$125)))</f>
        <v>0.45277922776503599</v>
      </c>
      <c r="E133" s="5"/>
    </row>
    <row r="134" spans="1:21" x14ac:dyDescent="0.25">
      <c r="A134" t="s">
        <v>95</v>
      </c>
      <c r="B134">
        <v>1</v>
      </c>
      <c r="E134" s="5"/>
    </row>
    <row r="135" spans="1:21" x14ac:dyDescent="0.25">
      <c r="E135" s="5"/>
    </row>
    <row r="136" spans="1:21" ht="15.75" thickBot="1" x14ac:dyDescent="0.3">
      <c r="E136" s="5"/>
    </row>
    <row r="137" spans="1:21" x14ac:dyDescent="0.25">
      <c r="A137" t="s">
        <v>93</v>
      </c>
      <c r="B137" t="s">
        <v>151</v>
      </c>
      <c r="C137" t="s">
        <v>152</v>
      </c>
      <c r="D137" t="s">
        <v>269</v>
      </c>
      <c r="E137" s="26" t="s">
        <v>270</v>
      </c>
    </row>
    <row r="138" spans="1:21" ht="15.75" thickBot="1" x14ac:dyDescent="0.3">
      <c r="A138" t="s">
        <v>94</v>
      </c>
      <c r="B138">
        <f>B131</f>
        <v>4.6015631663000378E-2</v>
      </c>
      <c r="D138">
        <f>MAX(B138:B141)</f>
        <v>0.54722077223496401</v>
      </c>
      <c r="E138" s="27">
        <f>MATCH(D138,B138:B141,0)</f>
        <v>4</v>
      </c>
    </row>
    <row r="139" spans="1:21" x14ac:dyDescent="0.25">
      <c r="A139" t="s">
        <v>88</v>
      </c>
      <c r="B139">
        <f>B132-B131</f>
        <v>7.8653578481974296E-2</v>
      </c>
      <c r="E139" s="5"/>
    </row>
    <row r="140" spans="1:21" x14ac:dyDescent="0.25">
      <c r="A140" t="s">
        <v>89</v>
      </c>
      <c r="B140">
        <f>B133-B132</f>
        <v>0.32811001762006131</v>
      </c>
      <c r="E140" s="5"/>
    </row>
    <row r="141" spans="1:21" x14ac:dyDescent="0.25">
      <c r="A141" t="s">
        <v>95</v>
      </c>
      <c r="B141">
        <f>B134-B133</f>
        <v>0.54722077223496401</v>
      </c>
    </row>
    <row r="142" spans="1:21" x14ac:dyDescent="0.25">
      <c r="A142" s="7"/>
      <c r="B142" s="7"/>
      <c r="C142" s="7"/>
      <c r="D142" s="7"/>
    </row>
    <row r="143" spans="1:21" s="1" customFormat="1" x14ac:dyDescent="0.25">
      <c r="L143"/>
      <c r="M143"/>
      <c r="N143"/>
      <c r="O143"/>
      <c r="P143"/>
      <c r="Q143"/>
      <c r="R143"/>
      <c r="S143"/>
      <c r="T143"/>
      <c r="U143"/>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2:T132"/>
  <sheetViews>
    <sheetView topLeftCell="A39" zoomScale="85" zoomScaleNormal="85" zoomScalePageLayoutView="85" workbookViewId="0">
      <selection activeCell="G19" sqref="G19"/>
    </sheetView>
  </sheetViews>
  <sheetFormatPr defaultColWidth="8.85546875" defaultRowHeight="15" x14ac:dyDescent="0.25"/>
  <cols>
    <col min="2" max="2" width="30.85546875" customWidth="1"/>
  </cols>
  <sheetData>
    <row r="2" spans="1:20" ht="15.75" customHeight="1" x14ac:dyDescent="0.25"/>
    <row r="3" spans="1:20" ht="15.75" customHeight="1" x14ac:dyDescent="0.25">
      <c r="A3" t="s">
        <v>16</v>
      </c>
    </row>
    <row r="4" spans="1:20" x14ac:dyDescent="0.25">
      <c r="L4" t="s">
        <v>103</v>
      </c>
    </row>
    <row r="5" spans="1:20" x14ac:dyDescent="0.25">
      <c r="A5" s="15" t="s">
        <v>17</v>
      </c>
      <c r="B5" s="16">
        <f>'eco env soc mais provavel'!E46</f>
        <v>2</v>
      </c>
      <c r="N5" t="s">
        <v>104</v>
      </c>
      <c r="O5" t="s">
        <v>105</v>
      </c>
      <c r="P5" t="s">
        <v>106</v>
      </c>
      <c r="Q5" t="s">
        <v>107</v>
      </c>
      <c r="R5" t="s">
        <v>108</v>
      </c>
      <c r="S5" t="s">
        <v>109</v>
      </c>
    </row>
    <row r="6" spans="1:20" x14ac:dyDescent="0.25">
      <c r="A6" s="4" t="s">
        <v>18</v>
      </c>
      <c r="B6" s="14">
        <f>'eco env soc mais provavel'!E97</f>
        <v>3</v>
      </c>
      <c r="S6" t="s">
        <v>110</v>
      </c>
      <c r="T6" t="s">
        <v>111</v>
      </c>
    </row>
    <row r="7" spans="1:20" x14ac:dyDescent="0.25">
      <c r="A7" s="6" t="s">
        <v>19</v>
      </c>
      <c r="B7" s="17">
        <f>'eco env soc mais provavel'!E146</f>
        <v>2</v>
      </c>
      <c r="L7" t="s">
        <v>233</v>
      </c>
      <c r="M7" t="s">
        <v>27</v>
      </c>
      <c r="N7">
        <v>-6.899</v>
      </c>
      <c r="O7">
        <v>0.71499999999999997</v>
      </c>
      <c r="P7">
        <v>93.102999999999994</v>
      </c>
      <c r="Q7">
        <v>1</v>
      </c>
      <c r="R7">
        <v>0</v>
      </c>
      <c r="S7">
        <v>-8.3000000000000007</v>
      </c>
      <c r="T7">
        <v>-5.4980000000000002</v>
      </c>
    </row>
    <row r="8" spans="1:20" x14ac:dyDescent="0.25">
      <c r="M8" t="s">
        <v>28</v>
      </c>
      <c r="N8">
        <v>-4.33</v>
      </c>
      <c r="O8">
        <v>0.223</v>
      </c>
      <c r="P8">
        <v>377.59</v>
      </c>
      <c r="Q8">
        <v>1</v>
      </c>
      <c r="R8">
        <v>0</v>
      </c>
      <c r="S8">
        <v>-4.7670000000000003</v>
      </c>
      <c r="T8">
        <v>-3.8929999999999998</v>
      </c>
    </row>
    <row r="9" spans="1:20" ht="15.75" customHeight="1" x14ac:dyDescent="0.25">
      <c r="A9" t="s">
        <v>103</v>
      </c>
      <c r="M9" t="s">
        <v>23</v>
      </c>
      <c r="N9">
        <v>-2.3239999999999998</v>
      </c>
      <c r="O9">
        <v>0.129</v>
      </c>
      <c r="P9">
        <v>326.74200000000002</v>
      </c>
      <c r="Q9">
        <v>1</v>
      </c>
      <c r="R9">
        <v>0</v>
      </c>
      <c r="S9">
        <v>-2.5760000000000001</v>
      </c>
      <c r="T9">
        <v>-2.0720000000000001</v>
      </c>
    </row>
    <row r="10" spans="1:20" ht="15.75" customHeight="1" x14ac:dyDescent="0.25">
      <c r="C10" t="s">
        <v>104</v>
      </c>
      <c r="D10" t="s">
        <v>105</v>
      </c>
      <c r="E10" t="s">
        <v>106</v>
      </c>
      <c r="F10" t="s">
        <v>107</v>
      </c>
      <c r="G10" t="s">
        <v>108</v>
      </c>
      <c r="H10" t="s">
        <v>109</v>
      </c>
      <c r="M10" t="s">
        <v>24</v>
      </c>
      <c r="N10">
        <v>0.46300000000000002</v>
      </c>
      <c r="O10">
        <v>0.11</v>
      </c>
      <c r="P10">
        <v>17.718</v>
      </c>
      <c r="Q10">
        <v>1</v>
      </c>
      <c r="R10">
        <v>0</v>
      </c>
      <c r="S10">
        <v>0.247</v>
      </c>
      <c r="T10">
        <v>0.67900000000000005</v>
      </c>
    </row>
    <row r="11" spans="1:20" ht="15.75" thickBot="1" x14ac:dyDescent="0.3">
      <c r="H11" t="s">
        <v>110</v>
      </c>
      <c r="I11" t="s">
        <v>111</v>
      </c>
      <c r="M11" t="s">
        <v>25</v>
      </c>
      <c r="N11">
        <v>1.02</v>
      </c>
      <c r="O11">
        <v>0.111</v>
      </c>
      <c r="P11">
        <v>84.965999999999994</v>
      </c>
      <c r="Q11">
        <v>1</v>
      </c>
      <c r="R11">
        <v>0</v>
      </c>
      <c r="S11">
        <v>0.80300000000000005</v>
      </c>
      <c r="T11">
        <v>1.236</v>
      </c>
    </row>
    <row r="12" spans="1:20" ht="15.75" thickTop="1" x14ac:dyDescent="0.25">
      <c r="A12" t="s">
        <v>233</v>
      </c>
      <c r="B12" t="s">
        <v>27</v>
      </c>
      <c r="C12" s="110">
        <v>-6.8989556916073926</v>
      </c>
      <c r="D12">
        <v>0.71499233652780525</v>
      </c>
      <c r="E12">
        <v>93.103056235181199</v>
      </c>
      <c r="F12">
        <v>1</v>
      </c>
      <c r="G12">
        <v>4.9641023382487637E-22</v>
      </c>
      <c r="H12">
        <v>-8.3003149204240358</v>
      </c>
      <c r="I12">
        <v>-5.4975964627907548</v>
      </c>
      <c r="M12" t="s">
        <v>26</v>
      </c>
      <c r="N12">
        <v>1.4850000000000001</v>
      </c>
      <c r="O12">
        <v>0.112</v>
      </c>
      <c r="P12">
        <v>174.63300000000001</v>
      </c>
      <c r="Q12">
        <v>1</v>
      </c>
      <c r="R12">
        <v>0</v>
      </c>
      <c r="S12">
        <v>1.2649999999999999</v>
      </c>
      <c r="T12">
        <v>1.7050000000000001</v>
      </c>
    </row>
    <row r="13" spans="1:20" x14ac:dyDescent="0.25">
      <c r="B13" t="s">
        <v>28</v>
      </c>
      <c r="C13" s="111">
        <v>-4.3298094769340016</v>
      </c>
      <c r="D13">
        <v>0.22282233107781738</v>
      </c>
      <c r="E13">
        <v>377.58970668884751</v>
      </c>
      <c r="F13">
        <v>1</v>
      </c>
      <c r="G13">
        <v>4.1660483974285997E-84</v>
      </c>
      <c r="H13">
        <v>-4.7665332207977835</v>
      </c>
      <c r="I13">
        <v>-3.8930857330702198</v>
      </c>
      <c r="L13" t="s">
        <v>237</v>
      </c>
      <c r="M13" t="s">
        <v>96</v>
      </c>
      <c r="N13">
        <v>5.0000000000000001E-3</v>
      </c>
      <c r="O13">
        <v>1E-3</v>
      </c>
      <c r="P13">
        <v>17.376000000000001</v>
      </c>
      <c r="Q13">
        <v>1</v>
      </c>
      <c r="R13">
        <v>0</v>
      </c>
      <c r="S13">
        <v>3.0000000000000001E-3</v>
      </c>
      <c r="T13">
        <v>8.0000000000000002E-3</v>
      </c>
    </row>
    <row r="14" spans="1:20" x14ac:dyDescent="0.25">
      <c r="B14" t="s">
        <v>23</v>
      </c>
      <c r="C14" s="111">
        <v>-2.3241965573385626</v>
      </c>
      <c r="D14">
        <v>0.12857901885956929</v>
      </c>
      <c r="E14">
        <v>326.74239806039651</v>
      </c>
      <c r="F14">
        <v>1</v>
      </c>
      <c r="G14">
        <v>4.923885320485453E-73</v>
      </c>
      <c r="H14">
        <v>-2.5762068034708148</v>
      </c>
      <c r="I14">
        <v>-2.0721863112063104</v>
      </c>
      <c r="M14" t="s">
        <v>131</v>
      </c>
      <c r="N14">
        <v>0.48099999999999998</v>
      </c>
      <c r="O14">
        <v>6.2E-2</v>
      </c>
      <c r="P14">
        <v>59.954999999999998</v>
      </c>
      <c r="Q14">
        <v>1</v>
      </c>
      <c r="R14">
        <v>0</v>
      </c>
      <c r="S14">
        <v>0.36</v>
      </c>
      <c r="T14">
        <v>0.60299999999999998</v>
      </c>
    </row>
    <row r="15" spans="1:20" x14ac:dyDescent="0.25">
      <c r="B15" t="s">
        <v>24</v>
      </c>
      <c r="C15" s="112">
        <v>0.4629938829068414</v>
      </c>
      <c r="D15">
        <v>0.10999247115786219</v>
      </c>
      <c r="E15">
        <v>17.718403504021094</v>
      </c>
      <c r="F15">
        <v>1</v>
      </c>
      <c r="G15">
        <v>2.5613654918557381E-5</v>
      </c>
      <c r="H15">
        <v>0.24741260086687114</v>
      </c>
      <c r="I15">
        <v>0.67857516494681225</v>
      </c>
      <c r="M15" t="s">
        <v>132</v>
      </c>
      <c r="N15">
        <v>0.25600000000000001</v>
      </c>
      <c r="O15">
        <v>6.0999999999999999E-2</v>
      </c>
      <c r="P15">
        <v>17.704000000000001</v>
      </c>
      <c r="Q15">
        <v>1</v>
      </c>
      <c r="R15">
        <v>0</v>
      </c>
      <c r="S15">
        <v>0.13700000000000001</v>
      </c>
      <c r="T15">
        <v>0.375</v>
      </c>
    </row>
    <row r="16" spans="1:20" x14ac:dyDescent="0.25">
      <c r="B16" t="s">
        <v>25</v>
      </c>
      <c r="C16" s="111">
        <v>1.0196059919120057</v>
      </c>
      <c r="D16">
        <v>0.11061391502154337</v>
      </c>
      <c r="E16">
        <v>84.966011192743338</v>
      </c>
      <c r="F16">
        <v>1</v>
      </c>
      <c r="G16">
        <v>3.0353828624227444E-20</v>
      </c>
      <c r="H16">
        <v>0.80280670228080686</v>
      </c>
      <c r="I16">
        <v>1.2364052815432049</v>
      </c>
      <c r="M16" t="s">
        <v>133</v>
      </c>
      <c r="N16">
        <v>0.63300000000000001</v>
      </c>
      <c r="O16">
        <v>6.2E-2</v>
      </c>
      <c r="P16">
        <v>104.917</v>
      </c>
      <c r="Q16">
        <v>1</v>
      </c>
      <c r="R16">
        <v>0</v>
      </c>
      <c r="S16">
        <v>0.51200000000000001</v>
      </c>
      <c r="T16">
        <v>0.755</v>
      </c>
    </row>
    <row r="17" spans="1:20" x14ac:dyDescent="0.25">
      <c r="B17" t="s">
        <v>26</v>
      </c>
      <c r="C17" s="111">
        <v>1.4851378702240896</v>
      </c>
      <c r="D17">
        <v>0.11238377941571349</v>
      </c>
      <c r="E17">
        <v>174.63298551938578</v>
      </c>
      <c r="F17">
        <v>1</v>
      </c>
      <c r="G17">
        <v>7.2003511080808765E-40</v>
      </c>
      <c r="H17">
        <v>1.2648697101227975</v>
      </c>
      <c r="I17">
        <v>1.7054060303253822</v>
      </c>
      <c r="M17" t="s">
        <v>134</v>
      </c>
      <c r="N17" t="s">
        <v>119</v>
      </c>
      <c r="O17" t="s">
        <v>120</v>
      </c>
      <c r="P17" t="s">
        <v>120</v>
      </c>
      <c r="Q17">
        <v>0</v>
      </c>
      <c r="R17" t="s">
        <v>120</v>
      </c>
      <c r="S17" t="s">
        <v>120</v>
      </c>
      <c r="T17" t="s">
        <v>120</v>
      </c>
    </row>
    <row r="18" spans="1:20" x14ac:dyDescent="0.25">
      <c r="A18" t="s">
        <v>237</v>
      </c>
      <c r="B18" t="s">
        <v>96</v>
      </c>
      <c r="C18" s="112">
        <v>5.3442019442648684E-3</v>
      </c>
      <c r="D18">
        <v>1.2820446156127136E-3</v>
      </c>
      <c r="E18">
        <v>17.376385513544154</v>
      </c>
      <c r="F18">
        <v>1</v>
      </c>
      <c r="G18">
        <v>3.0661184791733819E-5</v>
      </c>
      <c r="H18">
        <v>2.8314406710904499E-3</v>
      </c>
      <c r="I18">
        <v>7.8569632174392817E-3</v>
      </c>
      <c r="M18" t="s">
        <v>238</v>
      </c>
      <c r="N18">
        <v>-9.7000000000000003E-2</v>
      </c>
      <c r="O18">
        <v>4.2000000000000003E-2</v>
      </c>
      <c r="P18">
        <v>5.2619999999999996</v>
      </c>
      <c r="Q18">
        <v>1</v>
      </c>
      <c r="R18">
        <v>2.1999999999999999E-2</v>
      </c>
      <c r="S18">
        <v>-0.18</v>
      </c>
      <c r="T18">
        <v>-1.4E-2</v>
      </c>
    </row>
    <row r="19" spans="1:20" x14ac:dyDescent="0.25">
      <c r="B19" t="s">
        <v>131</v>
      </c>
      <c r="C19" s="112">
        <v>0.48147466931444233</v>
      </c>
      <c r="D19">
        <v>6.2181406758698578E-2</v>
      </c>
      <c r="E19">
        <v>59.955054346596157</v>
      </c>
      <c r="F19">
        <v>1</v>
      </c>
      <c r="G19">
        <v>9.7048456506952443E-15</v>
      </c>
      <c r="H19">
        <v>0.35960135155935768</v>
      </c>
      <c r="I19">
        <v>0.60334798706952708</v>
      </c>
      <c r="M19" t="s">
        <v>239</v>
      </c>
      <c r="N19" t="s">
        <v>119</v>
      </c>
      <c r="O19" t="s">
        <v>120</v>
      </c>
      <c r="P19" t="s">
        <v>120</v>
      </c>
      <c r="Q19">
        <v>0</v>
      </c>
      <c r="R19" t="s">
        <v>120</v>
      </c>
      <c r="S19" t="s">
        <v>120</v>
      </c>
      <c r="T19" t="s">
        <v>120</v>
      </c>
    </row>
    <row r="20" spans="1:20" x14ac:dyDescent="0.25">
      <c r="B20" t="s">
        <v>132</v>
      </c>
      <c r="C20" s="112">
        <v>0.25582401222196749</v>
      </c>
      <c r="D20">
        <v>6.0800960329780974E-2</v>
      </c>
      <c r="E20">
        <v>17.703605938078091</v>
      </c>
      <c r="F20">
        <v>1</v>
      </c>
      <c r="G20">
        <v>2.5813679814287334E-5</v>
      </c>
      <c r="H20">
        <v>0.13665631975014833</v>
      </c>
      <c r="I20">
        <v>0.3749917046937869</v>
      </c>
      <c r="M20" t="s">
        <v>204</v>
      </c>
      <c r="N20">
        <v>-0.38100000000000001</v>
      </c>
      <c r="O20">
        <v>0.112</v>
      </c>
      <c r="P20">
        <v>11.452999999999999</v>
      </c>
      <c r="Q20">
        <v>1</v>
      </c>
      <c r="R20">
        <v>1E-3</v>
      </c>
      <c r="S20">
        <v>-0.60099999999999998</v>
      </c>
      <c r="T20">
        <v>-0.16</v>
      </c>
    </row>
    <row r="21" spans="1:20" x14ac:dyDescent="0.25">
      <c r="B21" t="s">
        <v>133</v>
      </c>
      <c r="C21" s="112">
        <v>0.63333290382424301</v>
      </c>
      <c r="D21">
        <v>6.1831418462365784E-2</v>
      </c>
      <c r="E21">
        <v>104.91695656221307</v>
      </c>
      <c r="F21">
        <v>1</v>
      </c>
      <c r="G21">
        <v>1.273633429862248E-24</v>
      </c>
      <c r="H21">
        <v>0.51214555052498123</v>
      </c>
      <c r="I21">
        <v>0.75452025712350501</v>
      </c>
      <c r="M21" t="s">
        <v>205</v>
      </c>
      <c r="N21">
        <v>-0.19700000000000001</v>
      </c>
      <c r="O21">
        <v>9.0999999999999998E-2</v>
      </c>
      <c r="P21">
        <v>4.72</v>
      </c>
      <c r="Q21">
        <v>1</v>
      </c>
      <c r="R21">
        <v>0.03</v>
      </c>
      <c r="S21">
        <v>-0.375</v>
      </c>
      <c r="T21">
        <v>-1.9E-2</v>
      </c>
    </row>
    <row r="22" spans="1:20" x14ac:dyDescent="0.25">
      <c r="B22" t="s">
        <v>134</v>
      </c>
      <c r="C22" s="113">
        <v>0</v>
      </c>
      <c r="F22">
        <v>0</v>
      </c>
      <c r="M22" t="s">
        <v>206</v>
      </c>
      <c r="N22">
        <v>-0.372</v>
      </c>
      <c r="O22">
        <v>8.1000000000000003E-2</v>
      </c>
      <c r="P22">
        <v>21.140999999999998</v>
      </c>
      <c r="Q22">
        <v>1</v>
      </c>
      <c r="R22">
        <v>0</v>
      </c>
      <c r="S22">
        <v>-0.53</v>
      </c>
      <c r="T22">
        <v>-0.21299999999999999</v>
      </c>
    </row>
    <row r="23" spans="1:20" x14ac:dyDescent="0.25">
      <c r="B23" t="s">
        <v>238</v>
      </c>
      <c r="C23" s="112">
        <v>-9.6873277276312592E-2</v>
      </c>
      <c r="D23">
        <v>4.2232526664479839E-2</v>
      </c>
      <c r="E23">
        <v>5.2615518552194702</v>
      </c>
      <c r="F23">
        <v>1</v>
      </c>
      <c r="G23">
        <v>2.1801570861760274E-2</v>
      </c>
      <c r="H23">
        <v>-0.17964750851482053</v>
      </c>
      <c r="I23">
        <v>-1.4099046037804553E-2</v>
      </c>
      <c r="M23" t="s">
        <v>207</v>
      </c>
      <c r="N23">
        <v>-0.19800000000000001</v>
      </c>
      <c r="O23">
        <v>0.08</v>
      </c>
      <c r="P23">
        <v>6.1749999999999998</v>
      </c>
      <c r="Q23">
        <v>1</v>
      </c>
      <c r="R23">
        <v>1.2999999999999999E-2</v>
      </c>
      <c r="S23">
        <v>-0.35399999999999998</v>
      </c>
      <c r="T23">
        <v>-4.2000000000000003E-2</v>
      </c>
    </row>
    <row r="24" spans="1:20" x14ac:dyDescent="0.25">
      <c r="B24" t="s">
        <v>239</v>
      </c>
      <c r="C24" s="113">
        <v>0</v>
      </c>
      <c r="F24">
        <v>0</v>
      </c>
      <c r="M24" t="s">
        <v>208</v>
      </c>
      <c r="N24" t="s">
        <v>119</v>
      </c>
      <c r="O24" t="s">
        <v>120</v>
      </c>
      <c r="P24" t="s">
        <v>120</v>
      </c>
      <c r="Q24">
        <v>0</v>
      </c>
      <c r="R24" t="s">
        <v>120</v>
      </c>
      <c r="S24" t="s">
        <v>120</v>
      </c>
      <c r="T24" t="s">
        <v>120</v>
      </c>
    </row>
    <row r="25" spans="1:20" x14ac:dyDescent="0.25">
      <c r="B25" t="s">
        <v>204</v>
      </c>
      <c r="C25" s="112">
        <v>-0.38051376445777124</v>
      </c>
      <c r="D25">
        <v>0.11243791131211071</v>
      </c>
      <c r="E25">
        <v>11.452893012408062</v>
      </c>
      <c r="F25">
        <v>1</v>
      </c>
      <c r="G25">
        <v>7.1382780353614723E-4</v>
      </c>
      <c r="H25">
        <v>-0.60088802112641659</v>
      </c>
      <c r="I25">
        <v>-0.16013950778912517</v>
      </c>
      <c r="L25" t="s">
        <v>135</v>
      </c>
    </row>
    <row r="26" spans="1:20" x14ac:dyDescent="0.25">
      <c r="B26" t="s">
        <v>205</v>
      </c>
      <c r="C26" s="112">
        <v>-0.19717886725812217</v>
      </c>
      <c r="D26">
        <v>9.0756115800046666E-2</v>
      </c>
      <c r="E26">
        <v>4.7202927435871356</v>
      </c>
      <c r="F26">
        <v>1</v>
      </c>
      <c r="G26">
        <v>2.9808667942939203E-2</v>
      </c>
      <c r="H26">
        <v>-0.37505758560295988</v>
      </c>
      <c r="I26">
        <v>-1.930014891328382E-2</v>
      </c>
      <c r="L26" t="s">
        <v>121</v>
      </c>
    </row>
    <row r="27" spans="1:20" x14ac:dyDescent="0.25">
      <c r="B27" t="s">
        <v>206</v>
      </c>
      <c r="C27" s="112">
        <v>-0.37160072713615555</v>
      </c>
      <c r="D27">
        <v>8.081850705718728E-2</v>
      </c>
      <c r="E27">
        <v>21.141289006435567</v>
      </c>
      <c r="F27">
        <v>1</v>
      </c>
      <c r="G27">
        <v>4.2663611443268912E-6</v>
      </c>
      <c r="H27">
        <v>-0.53000209025253853</v>
      </c>
      <c r="I27">
        <v>-0.21319936401977196</v>
      </c>
    </row>
    <row r="28" spans="1:20" ht="15.75" customHeight="1" x14ac:dyDescent="0.25">
      <c r="B28" t="s">
        <v>207</v>
      </c>
      <c r="C28" s="112">
        <v>-0.19789036621837761</v>
      </c>
      <c r="D28">
        <v>7.96355720203131E-2</v>
      </c>
      <c r="E28">
        <v>6.1749734773642384</v>
      </c>
      <c r="F28">
        <v>1</v>
      </c>
      <c r="G28">
        <v>1.2956985335578269E-2</v>
      </c>
      <c r="H28">
        <v>-0.3539732192664366</v>
      </c>
      <c r="I28">
        <v>-4.1807513170317993E-2</v>
      </c>
    </row>
    <row r="29" spans="1:20" ht="15" customHeight="1" thickBot="1" x14ac:dyDescent="0.3">
      <c r="B29" t="s">
        <v>208</v>
      </c>
      <c r="C29" s="114">
        <v>0</v>
      </c>
      <c r="F29">
        <v>0</v>
      </c>
    </row>
    <row r="30" spans="1:20" ht="15.75" thickTop="1" x14ac:dyDescent="0.25">
      <c r="A30" t="s">
        <v>135</v>
      </c>
    </row>
    <row r="31" spans="1:20" x14ac:dyDescent="0.25">
      <c r="A31" t="s">
        <v>86</v>
      </c>
    </row>
    <row r="33" spans="1:9" ht="15.75" customHeight="1" x14ac:dyDescent="0.25"/>
    <row r="34" spans="1:9" ht="15" customHeight="1" x14ac:dyDescent="0.25"/>
    <row r="38" spans="1:9" x14ac:dyDescent="0.25">
      <c r="A38" s="2" t="s">
        <v>84</v>
      </c>
      <c r="C38" t="s">
        <v>149</v>
      </c>
      <c r="E38" t="s">
        <v>150</v>
      </c>
    </row>
    <row r="39" spans="1:9" x14ac:dyDescent="0.25">
      <c r="A39" t="s">
        <v>91</v>
      </c>
      <c r="C39">
        <f>tool!$R$7</f>
        <v>2</v>
      </c>
      <c r="E39">
        <f>INDEX(C23:C24,C39)</f>
        <v>0</v>
      </c>
    </row>
    <row r="40" spans="1:9" x14ac:dyDescent="0.25">
      <c r="A40" t="s">
        <v>247</v>
      </c>
      <c r="C40" s="9">
        <f>tool!R$13</f>
        <v>58</v>
      </c>
      <c r="E40" s="10">
        <f>C18*C40</f>
        <v>0.30996371276736234</v>
      </c>
    </row>
    <row r="41" spans="1:9" x14ac:dyDescent="0.25">
      <c r="A41" t="s">
        <v>248</v>
      </c>
      <c r="C41">
        <f>tool!$R$11</f>
        <v>2</v>
      </c>
      <c r="E41">
        <v>0</v>
      </c>
    </row>
    <row r="42" spans="1:9" x14ac:dyDescent="0.25">
      <c r="A42" t="s">
        <v>249</v>
      </c>
      <c r="C42">
        <f>tool!$R$15</f>
        <v>4</v>
      </c>
      <c r="E42">
        <v>0</v>
      </c>
    </row>
    <row r="43" spans="1:9" x14ac:dyDescent="0.25">
      <c r="A43" t="s">
        <v>254</v>
      </c>
      <c r="C43" s="32">
        <f>B5</f>
        <v>2</v>
      </c>
      <c r="D43" s="5"/>
      <c r="E43">
        <v>0</v>
      </c>
      <c r="G43">
        <v>1</v>
      </c>
      <c r="I43">
        <v>1.7798145009485742</v>
      </c>
    </row>
    <row r="44" spans="1:9" x14ac:dyDescent="0.25">
      <c r="A44" t="s">
        <v>255</v>
      </c>
      <c r="C44" s="32">
        <f t="shared" ref="C44:C45" si="0">B6</f>
        <v>3</v>
      </c>
      <c r="D44" s="5"/>
      <c r="E44" s="31">
        <f>INDEX(C25:C29,C44)</f>
        <v>-0.37160072713615555</v>
      </c>
      <c r="G44">
        <v>4</v>
      </c>
      <c r="I44">
        <v>1.0010411213163146</v>
      </c>
    </row>
    <row r="45" spans="1:9" x14ac:dyDescent="0.25">
      <c r="A45" t="s">
        <v>256</v>
      </c>
      <c r="C45" s="32">
        <f t="shared" si="0"/>
        <v>2</v>
      </c>
      <c r="D45" s="5"/>
      <c r="E45">
        <v>0</v>
      </c>
      <c r="G45">
        <v>2</v>
      </c>
      <c r="I45">
        <v>0.92200990832803487</v>
      </c>
    </row>
    <row r="46" spans="1:9" x14ac:dyDescent="0.25">
      <c r="A46" s="20" t="s">
        <v>136</v>
      </c>
      <c r="B46" s="13"/>
      <c r="C46" s="20">
        <f>tool!$R$5</f>
        <v>2</v>
      </c>
      <c r="E46" s="128">
        <f>INDEX(C19:C22,C46)</f>
        <v>0.25582401222196749</v>
      </c>
    </row>
    <row r="49" spans="1:5" x14ac:dyDescent="0.25">
      <c r="A49" s="8" t="s">
        <v>85</v>
      </c>
      <c r="B49" s="3"/>
      <c r="C49" s="3"/>
      <c r="D49" s="3"/>
      <c r="E49" s="3"/>
    </row>
    <row r="50" spans="1:5" x14ac:dyDescent="0.25">
      <c r="A50" s="4"/>
      <c r="B50" s="5"/>
      <c r="C50" s="5"/>
      <c r="D50" s="5"/>
      <c r="E50" s="5"/>
    </row>
    <row r="51" spans="1:5" x14ac:dyDescent="0.25">
      <c r="A51" t="s">
        <v>92</v>
      </c>
      <c r="B51" t="s">
        <v>151</v>
      </c>
      <c r="C51" t="s">
        <v>152</v>
      </c>
      <c r="E51" s="5"/>
    </row>
    <row r="52" spans="1:5" x14ac:dyDescent="0.25">
      <c r="A52" t="s">
        <v>29</v>
      </c>
      <c r="B52" s="31">
        <f>1-EXP(-EXP(C12-($E$39+$E$40+$E$41+$E$42+$E$43+$E$44+$E$45+$E$46)))</f>
        <v>8.3043736358123788E-4</v>
      </c>
      <c r="E52" s="5"/>
    </row>
    <row r="53" spans="1:5" x14ac:dyDescent="0.25">
      <c r="A53" t="s">
        <v>30</v>
      </c>
      <c r="B53" s="31">
        <f t="shared" ref="B53:B57" si="1">1-EXP(-EXP(C13-($E$39+$E$40+$E$41+$E$42+$E$43+$E$44+$E$45+$E$46)))</f>
        <v>1.0786991408325175E-2</v>
      </c>
      <c r="E53" s="5"/>
    </row>
    <row r="54" spans="1:5" x14ac:dyDescent="0.25">
      <c r="A54" t="s">
        <v>31</v>
      </c>
      <c r="B54" s="31">
        <f t="shared" si="1"/>
        <v>7.742791983161601E-2</v>
      </c>
      <c r="E54" s="5"/>
    </row>
    <row r="55" spans="1:5" x14ac:dyDescent="0.25">
      <c r="A55" t="s">
        <v>32</v>
      </c>
      <c r="B55" s="31">
        <f t="shared" si="1"/>
        <v>0.72974854662316624</v>
      </c>
      <c r="E55" s="5"/>
    </row>
    <row r="56" spans="1:5" x14ac:dyDescent="0.25">
      <c r="A56" t="s">
        <v>33</v>
      </c>
      <c r="B56" s="31">
        <f t="shared" si="1"/>
        <v>0.89800556848107904</v>
      </c>
      <c r="E56" s="5"/>
    </row>
    <row r="57" spans="1:5" x14ac:dyDescent="0.25">
      <c r="A57" t="s">
        <v>34</v>
      </c>
      <c r="B57" s="31">
        <f t="shared" si="1"/>
        <v>0.97364882768748162</v>
      </c>
      <c r="E57" s="5"/>
    </row>
    <row r="58" spans="1:5" x14ac:dyDescent="0.25">
      <c r="A58" t="s">
        <v>35</v>
      </c>
      <c r="B58">
        <v>1</v>
      </c>
    </row>
    <row r="60" spans="1:5" x14ac:dyDescent="0.25">
      <c r="A60" t="s">
        <v>93</v>
      </c>
      <c r="B60" t="s">
        <v>151</v>
      </c>
    </row>
    <row r="61" spans="1:5" x14ac:dyDescent="0.25">
      <c r="A61" t="s">
        <v>29</v>
      </c>
      <c r="B61" s="31">
        <f>B52</f>
        <v>8.3043736358123788E-4</v>
      </c>
    </row>
    <row r="62" spans="1:5" x14ac:dyDescent="0.25">
      <c r="A62" t="s">
        <v>30</v>
      </c>
      <c r="B62" s="31">
        <f t="shared" ref="B62:B66" si="2">B53-B52</f>
        <v>9.9565540447439371E-3</v>
      </c>
    </row>
    <row r="63" spans="1:5" x14ac:dyDescent="0.25">
      <c r="A63" t="s">
        <v>31</v>
      </c>
      <c r="B63" s="31">
        <f t="shared" si="2"/>
        <v>6.6640928423290835E-2</v>
      </c>
    </row>
    <row r="64" spans="1:5" x14ac:dyDescent="0.25">
      <c r="A64" t="s">
        <v>32</v>
      </c>
      <c r="B64" s="31">
        <f t="shared" si="2"/>
        <v>0.65232062679155023</v>
      </c>
    </row>
    <row r="65" spans="1:9" x14ac:dyDescent="0.25">
      <c r="A65" t="s">
        <v>33</v>
      </c>
      <c r="B65" s="31">
        <f t="shared" si="2"/>
        <v>0.1682570218579128</v>
      </c>
    </row>
    <row r="66" spans="1:9" x14ac:dyDescent="0.25">
      <c r="A66" t="s">
        <v>34</v>
      </c>
      <c r="B66" s="31">
        <f t="shared" si="2"/>
        <v>7.564325920640258E-2</v>
      </c>
    </row>
    <row r="67" spans="1:9" x14ac:dyDescent="0.25">
      <c r="A67" t="s">
        <v>35</v>
      </c>
      <c r="B67" s="31">
        <f>B58-B57</f>
        <v>2.6351172312518378E-2</v>
      </c>
    </row>
    <row r="71" spans="1:9" ht="15.75" customHeight="1" x14ac:dyDescent="0.25">
      <c r="A71" t="s">
        <v>36</v>
      </c>
    </row>
    <row r="74" spans="1:9" x14ac:dyDescent="0.25">
      <c r="A74" t="s">
        <v>103</v>
      </c>
    </row>
    <row r="75" spans="1:9" x14ac:dyDescent="0.25">
      <c r="C75" t="s">
        <v>104</v>
      </c>
      <c r="D75" t="s">
        <v>105</v>
      </c>
      <c r="E75" t="s">
        <v>106</v>
      </c>
      <c r="F75" t="s">
        <v>107</v>
      </c>
      <c r="G75" t="s">
        <v>108</v>
      </c>
      <c r="H75" t="s">
        <v>109</v>
      </c>
    </row>
    <row r="76" spans="1:9" ht="15.75" thickBot="1" x14ac:dyDescent="0.3">
      <c r="H76" t="s">
        <v>110</v>
      </c>
      <c r="I76" t="s">
        <v>111</v>
      </c>
    </row>
    <row r="77" spans="1:9" ht="15.75" thickTop="1" x14ac:dyDescent="0.25">
      <c r="A77" t="s">
        <v>233</v>
      </c>
      <c r="B77" t="s">
        <v>27</v>
      </c>
      <c r="C77" s="110">
        <v>-6.8989556916073926</v>
      </c>
      <c r="D77">
        <v>0.71499233652780525</v>
      </c>
      <c r="E77">
        <v>93.103056235181199</v>
      </c>
      <c r="F77">
        <v>1</v>
      </c>
      <c r="G77">
        <v>4.9641023382487637E-22</v>
      </c>
      <c r="H77">
        <v>-8.3003149204240358</v>
      </c>
      <c r="I77">
        <v>-5.4975964627907548</v>
      </c>
    </row>
    <row r="78" spans="1:9" x14ac:dyDescent="0.25">
      <c r="B78" t="s">
        <v>28</v>
      </c>
      <c r="C78" s="111">
        <v>-4.3298094769340016</v>
      </c>
      <c r="D78">
        <v>0.22282233107781738</v>
      </c>
      <c r="E78">
        <v>377.58970668884751</v>
      </c>
      <c r="F78">
        <v>1</v>
      </c>
      <c r="G78">
        <v>4.1660483974285997E-84</v>
      </c>
      <c r="H78">
        <v>-4.7665332207977835</v>
      </c>
      <c r="I78">
        <v>-3.8930857330702198</v>
      </c>
    </row>
    <row r="79" spans="1:9" x14ac:dyDescent="0.25">
      <c r="B79" t="s">
        <v>23</v>
      </c>
      <c r="C79" s="111">
        <v>-2.3241965573385626</v>
      </c>
      <c r="D79">
        <v>0.12857901885956929</v>
      </c>
      <c r="E79">
        <v>326.74239806039651</v>
      </c>
      <c r="F79">
        <v>1</v>
      </c>
      <c r="G79">
        <v>4.923885320485453E-73</v>
      </c>
      <c r="H79">
        <v>-2.5762068034708148</v>
      </c>
      <c r="I79">
        <v>-2.0721863112063104</v>
      </c>
    </row>
    <row r="80" spans="1:9" x14ac:dyDescent="0.25">
      <c r="B80" t="s">
        <v>24</v>
      </c>
      <c r="C80" s="112">
        <v>0.4629938829068414</v>
      </c>
      <c r="D80">
        <v>0.10999247115786219</v>
      </c>
      <c r="E80">
        <v>17.718403504021094</v>
      </c>
      <c r="F80">
        <v>1</v>
      </c>
      <c r="G80">
        <v>2.5613654918557381E-5</v>
      </c>
      <c r="H80">
        <v>0.24741260086687114</v>
      </c>
      <c r="I80">
        <v>0.67857516494681225</v>
      </c>
    </row>
    <row r="81" spans="1:9" x14ac:dyDescent="0.25">
      <c r="B81" t="s">
        <v>25</v>
      </c>
      <c r="C81" s="111">
        <v>1.0196059919120057</v>
      </c>
      <c r="D81">
        <v>0.11061391502154337</v>
      </c>
      <c r="E81">
        <v>84.966011192743338</v>
      </c>
      <c r="F81">
        <v>1</v>
      </c>
      <c r="G81">
        <v>3.0353828624227444E-20</v>
      </c>
      <c r="H81">
        <v>0.80280670228080686</v>
      </c>
      <c r="I81">
        <v>1.2364052815432049</v>
      </c>
    </row>
    <row r="82" spans="1:9" x14ac:dyDescent="0.25">
      <c r="B82" t="s">
        <v>26</v>
      </c>
      <c r="C82" s="111">
        <v>1.4851378702240896</v>
      </c>
      <c r="D82">
        <v>0.11238377941571349</v>
      </c>
      <c r="E82">
        <v>174.63298551938578</v>
      </c>
      <c r="F82">
        <v>1</v>
      </c>
      <c r="G82">
        <v>7.2003511080808765E-40</v>
      </c>
      <c r="H82">
        <v>1.2648697101227975</v>
      </c>
      <c r="I82">
        <v>1.7054060303253822</v>
      </c>
    </row>
    <row r="83" spans="1:9" x14ac:dyDescent="0.25">
      <c r="A83" t="s">
        <v>237</v>
      </c>
      <c r="B83" t="s">
        <v>96</v>
      </c>
      <c r="C83" s="112">
        <v>5.3442019442648684E-3</v>
      </c>
      <c r="D83">
        <v>1.2820446156127136E-3</v>
      </c>
      <c r="E83">
        <v>17.376385513544154</v>
      </c>
      <c r="F83">
        <v>1</v>
      </c>
      <c r="G83">
        <v>3.0661184791733819E-5</v>
      </c>
      <c r="H83">
        <v>2.8314406710904499E-3</v>
      </c>
      <c r="I83">
        <v>7.8569632174392817E-3</v>
      </c>
    </row>
    <row r="84" spans="1:9" x14ac:dyDescent="0.25">
      <c r="B84" t="s">
        <v>131</v>
      </c>
      <c r="C84" s="112">
        <v>0.48147466931444233</v>
      </c>
      <c r="D84">
        <v>6.2181406758698578E-2</v>
      </c>
      <c r="E84">
        <v>59.955054346596157</v>
      </c>
      <c r="F84">
        <v>1</v>
      </c>
      <c r="G84">
        <v>9.7048456506952443E-15</v>
      </c>
      <c r="H84">
        <v>0.35960135155935768</v>
      </c>
      <c r="I84">
        <v>0.60334798706952708</v>
      </c>
    </row>
    <row r="85" spans="1:9" x14ac:dyDescent="0.25">
      <c r="B85" t="s">
        <v>132</v>
      </c>
      <c r="C85" s="112">
        <v>0.25582401222196749</v>
      </c>
      <c r="D85">
        <v>6.0800960329780974E-2</v>
      </c>
      <c r="E85">
        <v>17.703605938078091</v>
      </c>
      <c r="F85">
        <v>1</v>
      </c>
      <c r="G85">
        <v>2.5813679814287334E-5</v>
      </c>
      <c r="H85">
        <v>0.13665631975014833</v>
      </c>
      <c r="I85">
        <v>0.3749917046937869</v>
      </c>
    </row>
    <row r="86" spans="1:9" x14ac:dyDescent="0.25">
      <c r="B86" t="s">
        <v>133</v>
      </c>
      <c r="C86" s="112">
        <v>0.63333290382424301</v>
      </c>
      <c r="D86">
        <v>6.1831418462365784E-2</v>
      </c>
      <c r="E86">
        <v>104.91695656221307</v>
      </c>
      <c r="F86">
        <v>1</v>
      </c>
      <c r="G86">
        <v>1.273633429862248E-24</v>
      </c>
      <c r="H86">
        <v>0.51214555052498123</v>
      </c>
      <c r="I86">
        <v>0.75452025712350501</v>
      </c>
    </row>
    <row r="87" spans="1:9" x14ac:dyDescent="0.25">
      <c r="B87" t="s">
        <v>134</v>
      </c>
      <c r="C87" s="113">
        <v>0</v>
      </c>
      <c r="F87">
        <v>0</v>
      </c>
    </row>
    <row r="88" spans="1:9" x14ac:dyDescent="0.25">
      <c r="B88" t="s">
        <v>238</v>
      </c>
      <c r="C88" s="112">
        <v>-9.6873277276312592E-2</v>
      </c>
      <c r="D88">
        <v>4.2232526664479839E-2</v>
      </c>
      <c r="E88">
        <v>5.2615518552194702</v>
      </c>
      <c r="F88">
        <v>1</v>
      </c>
      <c r="G88">
        <v>2.1801570861760274E-2</v>
      </c>
      <c r="H88">
        <v>-0.17964750851482053</v>
      </c>
      <c r="I88">
        <v>-1.4099046037804553E-2</v>
      </c>
    </row>
    <row r="89" spans="1:9" x14ac:dyDescent="0.25">
      <c r="B89" t="s">
        <v>239</v>
      </c>
      <c r="C89" s="113">
        <v>0</v>
      </c>
      <c r="F89">
        <v>0</v>
      </c>
    </row>
    <row r="90" spans="1:9" x14ac:dyDescent="0.25">
      <c r="B90" t="s">
        <v>204</v>
      </c>
      <c r="C90" s="112">
        <v>-0.38051376445777124</v>
      </c>
      <c r="D90">
        <v>0.11243791131211071</v>
      </c>
      <c r="E90">
        <v>11.452893012408062</v>
      </c>
      <c r="F90">
        <v>1</v>
      </c>
      <c r="G90">
        <v>7.1382780353614723E-4</v>
      </c>
      <c r="H90">
        <v>-0.60088802112641659</v>
      </c>
      <c r="I90">
        <v>-0.16013950778912517</v>
      </c>
    </row>
    <row r="91" spans="1:9" x14ac:dyDescent="0.25">
      <c r="B91" t="s">
        <v>205</v>
      </c>
      <c r="C91" s="112">
        <v>-0.19717886725812217</v>
      </c>
      <c r="D91">
        <v>9.0756115800046666E-2</v>
      </c>
      <c r="E91">
        <v>4.7202927435871356</v>
      </c>
      <c r="F91">
        <v>1</v>
      </c>
      <c r="G91">
        <v>2.9808667942939203E-2</v>
      </c>
      <c r="H91">
        <v>-0.37505758560295988</v>
      </c>
      <c r="I91">
        <v>-1.930014891328382E-2</v>
      </c>
    </row>
    <row r="92" spans="1:9" x14ac:dyDescent="0.25">
      <c r="B92" t="s">
        <v>206</v>
      </c>
      <c r="C92" s="112">
        <v>-0.37160072713615555</v>
      </c>
      <c r="D92">
        <v>8.081850705718728E-2</v>
      </c>
      <c r="E92">
        <v>21.141289006435567</v>
      </c>
      <c r="F92">
        <v>1</v>
      </c>
      <c r="G92">
        <v>4.2663611443268912E-6</v>
      </c>
      <c r="H92">
        <v>-0.53000209025253853</v>
      </c>
      <c r="I92">
        <v>-0.21319936401977196</v>
      </c>
    </row>
    <row r="93" spans="1:9" x14ac:dyDescent="0.25">
      <c r="B93" t="s">
        <v>207</v>
      </c>
      <c r="C93" s="112">
        <v>-0.19789036621837761</v>
      </c>
      <c r="D93">
        <v>7.96355720203131E-2</v>
      </c>
      <c r="E93">
        <v>6.1749734773642384</v>
      </c>
      <c r="F93">
        <v>1</v>
      </c>
      <c r="G93">
        <v>1.2956985335578269E-2</v>
      </c>
      <c r="H93">
        <v>-0.3539732192664366</v>
      </c>
      <c r="I93">
        <v>-4.1807513170317993E-2</v>
      </c>
    </row>
    <row r="94" spans="1:9" ht="15.75" thickBot="1" x14ac:dyDescent="0.3">
      <c r="B94" t="s">
        <v>208</v>
      </c>
      <c r="C94" s="114">
        <v>0</v>
      </c>
      <c r="F94">
        <v>0</v>
      </c>
    </row>
    <row r="95" spans="1:9" ht="15.75" thickTop="1" x14ac:dyDescent="0.25">
      <c r="A95" t="s">
        <v>135</v>
      </c>
    </row>
    <row r="96" spans="1:9" x14ac:dyDescent="0.25">
      <c r="A96" t="s">
        <v>86</v>
      </c>
    </row>
    <row r="103" spans="1:9" x14ac:dyDescent="0.25">
      <c r="A103" s="2" t="s">
        <v>84</v>
      </c>
      <c r="C103" t="s">
        <v>149</v>
      </c>
      <c r="E103" t="s">
        <v>150</v>
      </c>
    </row>
    <row r="104" spans="1:9" x14ac:dyDescent="0.25">
      <c r="A104" t="s">
        <v>91</v>
      </c>
      <c r="C104">
        <f>tool!$R$7</f>
        <v>2</v>
      </c>
      <c r="E104">
        <f>INDEX(C88:C89,C104)</f>
        <v>0</v>
      </c>
    </row>
    <row r="105" spans="1:9" x14ac:dyDescent="0.25">
      <c r="A105" t="s">
        <v>247</v>
      </c>
      <c r="C105" s="9">
        <f>tool!R$13</f>
        <v>58</v>
      </c>
      <c r="E105" s="10">
        <f>C83*C105</f>
        <v>0.30996371276736234</v>
      </c>
    </row>
    <row r="106" spans="1:9" x14ac:dyDescent="0.25">
      <c r="A106" t="s">
        <v>248</v>
      </c>
      <c r="C106">
        <f>tool!$R$11</f>
        <v>2</v>
      </c>
      <c r="E106">
        <v>0</v>
      </c>
    </row>
    <row r="107" spans="1:9" x14ac:dyDescent="0.25">
      <c r="A107" t="s">
        <v>249</v>
      </c>
      <c r="C107">
        <f>tool!$R$15</f>
        <v>4</v>
      </c>
      <c r="E107">
        <v>0</v>
      </c>
    </row>
    <row r="108" spans="1:9" x14ac:dyDescent="0.25">
      <c r="A108" t="s">
        <v>254</v>
      </c>
      <c r="C108">
        <f>tool!$R$30</f>
        <v>3</v>
      </c>
      <c r="D108" s="5"/>
      <c r="E108">
        <v>0</v>
      </c>
      <c r="G108">
        <v>1</v>
      </c>
      <c r="I108">
        <v>1.7798145009485742</v>
      </c>
    </row>
    <row r="109" spans="1:9" x14ac:dyDescent="0.25">
      <c r="A109" t="s">
        <v>255</v>
      </c>
      <c r="C109">
        <f>tool!$R$32</f>
        <v>3</v>
      </c>
      <c r="D109" s="5"/>
      <c r="E109">
        <f>INDEX(C90:C94,C109)</f>
        <v>-0.37160072713615555</v>
      </c>
      <c r="G109">
        <v>4</v>
      </c>
      <c r="I109">
        <v>1.0010411213163146</v>
      </c>
    </row>
    <row r="110" spans="1:9" x14ac:dyDescent="0.25">
      <c r="A110" t="s">
        <v>256</v>
      </c>
      <c r="C110">
        <f>tool!$R$34</f>
        <v>3</v>
      </c>
      <c r="D110" s="5"/>
      <c r="E110">
        <v>0</v>
      </c>
      <c r="G110">
        <v>2</v>
      </c>
      <c r="I110">
        <v>0.92200990832803487</v>
      </c>
    </row>
    <row r="111" spans="1:9" x14ac:dyDescent="0.25">
      <c r="A111" s="20" t="s">
        <v>136</v>
      </c>
      <c r="B111" s="13"/>
      <c r="C111" s="20">
        <f>tool!$R$5</f>
        <v>2</v>
      </c>
      <c r="E111" s="20">
        <f>INDEX(C84:C87,C111)</f>
        <v>0.25582401222196749</v>
      </c>
    </row>
    <row r="114" spans="1:5" x14ac:dyDescent="0.25">
      <c r="A114" s="8" t="s">
        <v>85</v>
      </c>
      <c r="B114" s="3"/>
      <c r="C114" s="3"/>
      <c r="D114" s="3"/>
      <c r="E114" s="3"/>
    </row>
    <row r="115" spans="1:5" x14ac:dyDescent="0.25">
      <c r="A115" s="4"/>
      <c r="B115" s="5"/>
      <c r="C115" s="5"/>
      <c r="D115" s="5"/>
      <c r="E115" s="5"/>
    </row>
    <row r="116" spans="1:5" x14ac:dyDescent="0.25">
      <c r="A116" t="s">
        <v>92</v>
      </c>
      <c r="B116" t="s">
        <v>151</v>
      </c>
      <c r="C116" t="s">
        <v>152</v>
      </c>
      <c r="E116" s="5"/>
    </row>
    <row r="117" spans="1:5" x14ac:dyDescent="0.25">
      <c r="A117" t="s">
        <v>29</v>
      </c>
      <c r="B117" s="31">
        <f>1-EXP(-EXP(C77-($E$104+$E$105+$E$106+$E$107+$E$108+$E$109+$E$110+$E$111)))</f>
        <v>8.3043736358123788E-4</v>
      </c>
      <c r="E117" s="5"/>
    </row>
    <row r="118" spans="1:5" x14ac:dyDescent="0.25">
      <c r="A118" t="s">
        <v>30</v>
      </c>
      <c r="B118" s="31">
        <f t="shared" ref="B118:B122" si="3">1-EXP(-EXP(C78-($E$104+$E$105+$E$106+$E$107+$E$108+$E$109+$E$110+$E$111)))</f>
        <v>1.0786991408325175E-2</v>
      </c>
      <c r="E118" s="5"/>
    </row>
    <row r="119" spans="1:5" x14ac:dyDescent="0.25">
      <c r="A119" t="s">
        <v>31</v>
      </c>
      <c r="B119" s="31">
        <f t="shared" si="3"/>
        <v>7.742791983161601E-2</v>
      </c>
      <c r="E119" s="5"/>
    </row>
    <row r="120" spans="1:5" x14ac:dyDescent="0.25">
      <c r="A120" t="s">
        <v>32</v>
      </c>
      <c r="B120" s="31">
        <f t="shared" si="3"/>
        <v>0.72974854662316624</v>
      </c>
      <c r="E120" s="5"/>
    </row>
    <row r="121" spans="1:5" x14ac:dyDescent="0.25">
      <c r="A121" t="s">
        <v>33</v>
      </c>
      <c r="B121" s="31">
        <f t="shared" si="3"/>
        <v>0.89800556848107904</v>
      </c>
      <c r="E121" s="5"/>
    </row>
    <row r="122" spans="1:5" x14ac:dyDescent="0.25">
      <c r="A122" t="s">
        <v>34</v>
      </c>
      <c r="B122" s="31">
        <f t="shared" si="3"/>
        <v>0.97364882768748162</v>
      </c>
      <c r="E122" s="5"/>
    </row>
    <row r="123" spans="1:5" x14ac:dyDescent="0.25">
      <c r="A123" t="s">
        <v>35</v>
      </c>
      <c r="B123">
        <v>1</v>
      </c>
    </row>
    <row r="125" spans="1:5" x14ac:dyDescent="0.25">
      <c r="A125" t="s">
        <v>93</v>
      </c>
      <c r="B125" t="s">
        <v>151</v>
      </c>
    </row>
    <row r="126" spans="1:5" x14ac:dyDescent="0.25">
      <c r="A126" t="s">
        <v>29</v>
      </c>
      <c r="B126" s="31">
        <f>B117</f>
        <v>8.3043736358123788E-4</v>
      </c>
      <c r="D126" s="31"/>
    </row>
    <row r="127" spans="1:5" x14ac:dyDescent="0.25">
      <c r="A127" t="s">
        <v>30</v>
      </c>
      <c r="B127" s="31">
        <f t="shared" ref="B127:B131" si="4">B118-B117</f>
        <v>9.9565540447439371E-3</v>
      </c>
      <c r="D127" s="31"/>
    </row>
    <row r="128" spans="1:5" x14ac:dyDescent="0.25">
      <c r="A128" t="s">
        <v>31</v>
      </c>
      <c r="B128" s="31">
        <f t="shared" si="4"/>
        <v>6.6640928423290835E-2</v>
      </c>
      <c r="D128" s="31"/>
    </row>
    <row r="129" spans="1:4" x14ac:dyDescent="0.25">
      <c r="A129" t="s">
        <v>32</v>
      </c>
      <c r="B129" s="31">
        <f t="shared" si="4"/>
        <v>0.65232062679155023</v>
      </c>
      <c r="D129" s="31"/>
    </row>
    <row r="130" spans="1:4" x14ac:dyDescent="0.25">
      <c r="A130" t="s">
        <v>33</v>
      </c>
      <c r="B130" s="31">
        <f t="shared" si="4"/>
        <v>0.1682570218579128</v>
      </c>
      <c r="D130" s="31"/>
    </row>
    <row r="131" spans="1:4" x14ac:dyDescent="0.25">
      <c r="A131" t="s">
        <v>34</v>
      </c>
      <c r="B131" s="31">
        <f t="shared" si="4"/>
        <v>7.564325920640258E-2</v>
      </c>
      <c r="D131" s="31"/>
    </row>
    <row r="132" spans="1:4" x14ac:dyDescent="0.25">
      <c r="A132" t="s">
        <v>35</v>
      </c>
      <c r="B132" s="31">
        <f>B123-B122</f>
        <v>2.6351172312518378E-2</v>
      </c>
      <c r="D132" s="31"/>
    </row>
  </sheetData>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B2:V103"/>
  <sheetViews>
    <sheetView topLeftCell="A13" workbookViewId="0">
      <selection activeCell="F45" sqref="F45"/>
    </sheetView>
  </sheetViews>
  <sheetFormatPr defaultColWidth="8.85546875" defaultRowHeight="15" x14ac:dyDescent="0.25"/>
  <cols>
    <col min="3" max="3" width="23.85546875" customWidth="1"/>
    <col min="4" max="4" width="9.140625" customWidth="1"/>
  </cols>
  <sheetData>
    <row r="2" spans="2:22" ht="15.75" thickBot="1" x14ac:dyDescent="0.3">
      <c r="B2" s="149" t="s">
        <v>168</v>
      </c>
      <c r="C2" s="149"/>
      <c r="D2" s="149"/>
      <c r="E2" s="149"/>
      <c r="F2" s="149"/>
      <c r="G2" s="149"/>
      <c r="H2" s="149"/>
      <c r="I2" s="149"/>
      <c r="J2" s="149"/>
      <c r="K2" s="149"/>
      <c r="L2" s="48"/>
      <c r="O2" t="s">
        <v>168</v>
      </c>
    </row>
    <row r="3" spans="2:22" ht="15.75" thickTop="1" x14ac:dyDescent="0.25">
      <c r="B3" s="151" t="s">
        <v>175</v>
      </c>
      <c r="C3" s="49" t="s">
        <v>40</v>
      </c>
      <c r="D3" s="115"/>
      <c r="E3" s="55"/>
      <c r="F3" s="54">
        <v>331.37540094131293</v>
      </c>
      <c r="G3" s="50">
        <v>3</v>
      </c>
      <c r="H3" s="53">
        <v>1.6074995537629831E-71</v>
      </c>
      <c r="I3" s="55"/>
      <c r="J3" s="55"/>
      <c r="K3" s="56"/>
      <c r="L3" s="48"/>
      <c r="M3">
        <f>INDEX(D3:D6,tool!R5)</f>
        <v>-0.73213752224012763</v>
      </c>
      <c r="Q3" t="s">
        <v>182</v>
      </c>
      <c r="R3" t="s">
        <v>183</v>
      </c>
      <c r="S3" t="s">
        <v>106</v>
      </c>
      <c r="T3" t="s">
        <v>107</v>
      </c>
      <c r="U3" t="s">
        <v>108</v>
      </c>
      <c r="V3" t="s">
        <v>184</v>
      </c>
    </row>
    <row r="4" spans="2:22" x14ac:dyDescent="0.25">
      <c r="B4" s="151"/>
      <c r="C4" s="49" t="s">
        <v>41</v>
      </c>
      <c r="D4" s="116">
        <v>-0.73213752224012763</v>
      </c>
      <c r="E4" s="53">
        <v>0.25054591352768046</v>
      </c>
      <c r="F4" s="54">
        <v>8.5390721463181922</v>
      </c>
      <c r="G4" s="50">
        <v>1</v>
      </c>
      <c r="H4" s="53">
        <v>3.4760278054428262E-3</v>
      </c>
      <c r="I4" s="53">
        <v>0.48087999904357875</v>
      </c>
      <c r="J4" s="53">
        <v>0.2942873849580358</v>
      </c>
      <c r="K4" s="51">
        <v>0.78578146838719232</v>
      </c>
      <c r="L4" s="48"/>
      <c r="O4" t="s">
        <v>122</v>
      </c>
      <c r="P4" t="s">
        <v>40</v>
      </c>
      <c r="S4">
        <v>291.50799999999998</v>
      </c>
      <c r="T4">
        <v>3</v>
      </c>
      <c r="U4">
        <v>0</v>
      </c>
    </row>
    <row r="5" spans="2:22" x14ac:dyDescent="0.25">
      <c r="B5" s="151"/>
      <c r="C5" s="49" t="s">
        <v>42</v>
      </c>
      <c r="D5" s="117">
        <v>-2.8972287537350137</v>
      </c>
      <c r="E5" s="53">
        <v>0.21942202867807298</v>
      </c>
      <c r="F5" s="54">
        <v>174.3432435067073</v>
      </c>
      <c r="G5" s="50">
        <v>1</v>
      </c>
      <c r="H5" s="53">
        <v>8.3296530481673025E-40</v>
      </c>
      <c r="I5" s="53">
        <v>5.5175914428608405E-2</v>
      </c>
      <c r="J5" s="53">
        <v>3.589030673389898E-2</v>
      </c>
      <c r="K5" s="51">
        <v>8.4824617287476381E-2</v>
      </c>
      <c r="L5" s="48"/>
      <c r="P5" t="s">
        <v>41</v>
      </c>
      <c r="Q5">
        <v>1.423</v>
      </c>
      <c r="R5">
        <v>0.22900000000000001</v>
      </c>
      <c r="S5">
        <v>38.630000000000003</v>
      </c>
      <c r="T5">
        <v>1</v>
      </c>
      <c r="U5">
        <v>0</v>
      </c>
      <c r="V5">
        <v>4.1479999999999997</v>
      </c>
    </row>
    <row r="6" spans="2:22" x14ac:dyDescent="0.25">
      <c r="B6" s="151"/>
      <c r="C6" s="49" t="s">
        <v>43</v>
      </c>
      <c r="D6" s="117">
        <v>-1.5374550311037067</v>
      </c>
      <c r="E6" s="53">
        <v>0.23260806631983147</v>
      </c>
      <c r="F6" s="54">
        <v>43.687309765551504</v>
      </c>
      <c r="G6" s="50">
        <v>1</v>
      </c>
      <c r="H6" s="53">
        <v>3.8526186701758587E-11</v>
      </c>
      <c r="I6" s="53">
        <v>0.21492738951029991</v>
      </c>
      <c r="J6" s="53">
        <v>0.13623710888485463</v>
      </c>
      <c r="K6" s="51">
        <v>0.33906901827133162</v>
      </c>
      <c r="L6" s="48"/>
      <c r="P6" t="s">
        <v>42</v>
      </c>
      <c r="Q6">
        <v>0.63500000000000001</v>
      </c>
      <c r="R6">
        <v>0.17599999999999999</v>
      </c>
      <c r="S6">
        <v>13.036</v>
      </c>
      <c r="T6">
        <v>1</v>
      </c>
      <c r="U6">
        <v>0</v>
      </c>
      <c r="V6">
        <v>1.887</v>
      </c>
    </row>
    <row r="7" spans="2:22" x14ac:dyDescent="0.25">
      <c r="B7" s="151"/>
      <c r="C7" s="49" t="s">
        <v>44</v>
      </c>
      <c r="D7" s="116">
        <v>0.70849991351926422</v>
      </c>
      <c r="E7" s="53">
        <v>0.10680240300869819</v>
      </c>
      <c r="F7" s="54">
        <v>44.00657354147004</v>
      </c>
      <c r="G7" s="50">
        <v>1</v>
      </c>
      <c r="H7" s="53">
        <v>3.2727489671387643E-11</v>
      </c>
      <c r="I7" s="54">
        <v>2.0309423832178561</v>
      </c>
      <c r="J7" s="54">
        <v>1.6473551297757645</v>
      </c>
      <c r="K7" s="57">
        <v>2.5038480710058408</v>
      </c>
      <c r="L7" s="48"/>
      <c r="M7">
        <f>D7*(tool!R7-1)</f>
        <v>0.70849991351926422</v>
      </c>
      <c r="P7" t="s">
        <v>43</v>
      </c>
      <c r="Q7">
        <v>-1.198</v>
      </c>
      <c r="R7">
        <v>0.124</v>
      </c>
      <c r="S7">
        <v>93.962999999999994</v>
      </c>
      <c r="T7">
        <v>1</v>
      </c>
      <c r="U7">
        <v>0</v>
      </c>
      <c r="V7">
        <v>0.30199999999999999</v>
      </c>
    </row>
    <row r="8" spans="2:22" x14ac:dyDescent="0.25">
      <c r="B8" s="151"/>
      <c r="C8" s="49" t="s">
        <v>45</v>
      </c>
      <c r="D8" s="118"/>
      <c r="E8" s="55"/>
      <c r="F8" s="54">
        <v>74.313494094099269</v>
      </c>
      <c r="G8" s="50">
        <v>4</v>
      </c>
      <c r="H8" s="53">
        <v>2.7835635120329714E-15</v>
      </c>
      <c r="I8" s="55"/>
      <c r="J8" s="55"/>
      <c r="K8" s="56"/>
      <c r="L8" s="48"/>
      <c r="M8">
        <f>INDEX(acknowledgement!D8:D12,tool!R15)</f>
        <v>1.7660267869037265</v>
      </c>
      <c r="P8" t="s">
        <v>169</v>
      </c>
      <c r="Q8">
        <v>1.9790000000000001</v>
      </c>
      <c r="R8">
        <v>0.105</v>
      </c>
      <c r="S8">
        <v>354.27300000000002</v>
      </c>
      <c r="T8">
        <v>1</v>
      </c>
      <c r="U8">
        <v>0</v>
      </c>
      <c r="V8">
        <v>7.2329999999999997</v>
      </c>
    </row>
    <row r="9" spans="2:22" x14ac:dyDescent="0.25">
      <c r="B9" s="151"/>
      <c r="C9" s="49" t="s">
        <v>46</v>
      </c>
      <c r="D9" s="116">
        <v>0.92682170976466027</v>
      </c>
      <c r="E9" s="53">
        <v>0.1963883256845696</v>
      </c>
      <c r="F9" s="54">
        <v>22.272094523102364</v>
      </c>
      <c r="G9" s="50">
        <v>1</v>
      </c>
      <c r="H9" s="53">
        <v>2.3662036948672609E-6</v>
      </c>
      <c r="I9" s="54">
        <v>2.526466559504787</v>
      </c>
      <c r="J9" s="54">
        <v>1.7192835518710423</v>
      </c>
      <c r="K9" s="57">
        <v>3.7126123083940978</v>
      </c>
      <c r="L9" s="48"/>
      <c r="O9" t="s">
        <v>123</v>
      </c>
      <c r="P9" t="s">
        <v>40</v>
      </c>
      <c r="S9">
        <v>320.625</v>
      </c>
      <c r="T9">
        <v>3</v>
      </c>
      <c r="U9">
        <v>0</v>
      </c>
    </row>
    <row r="10" spans="2:22" x14ac:dyDescent="0.25">
      <c r="B10" s="151"/>
      <c r="C10" s="49" t="s">
        <v>47</v>
      </c>
      <c r="D10" s="117">
        <v>1.524861264893584</v>
      </c>
      <c r="E10" s="53">
        <v>0.24343015691257455</v>
      </c>
      <c r="F10" s="54">
        <v>39.238455721591379</v>
      </c>
      <c r="G10" s="50">
        <v>1</v>
      </c>
      <c r="H10" s="53">
        <v>3.7507950070511906E-10</v>
      </c>
      <c r="I10" s="54">
        <v>4.5945061057949053</v>
      </c>
      <c r="J10" s="54">
        <v>2.8512198623827447</v>
      </c>
      <c r="K10" s="57">
        <v>7.4036683858345507</v>
      </c>
      <c r="L10" s="48"/>
      <c r="P10" t="s">
        <v>41</v>
      </c>
      <c r="Q10">
        <v>1.5189999999999999</v>
      </c>
      <c r="R10">
        <v>0.23100000000000001</v>
      </c>
      <c r="S10">
        <v>43.232999999999997</v>
      </c>
      <c r="T10">
        <v>1</v>
      </c>
      <c r="U10">
        <v>0</v>
      </c>
      <c r="V10">
        <v>4.5670000000000002</v>
      </c>
    </row>
    <row r="11" spans="2:22" x14ac:dyDescent="0.25">
      <c r="B11" s="151"/>
      <c r="C11" s="49" t="s">
        <v>48</v>
      </c>
      <c r="D11" s="117">
        <v>1.7660267869037265</v>
      </c>
      <c r="E11" s="53">
        <v>0.25397416270539902</v>
      </c>
      <c r="F11" s="54">
        <v>48.352117583852483</v>
      </c>
      <c r="G11" s="50">
        <v>1</v>
      </c>
      <c r="H11" s="53">
        <v>3.5615939800857672E-12</v>
      </c>
      <c r="I11" s="54">
        <v>5.8475734884942518</v>
      </c>
      <c r="J11" s="54">
        <v>3.5546143451634933</v>
      </c>
      <c r="K11" s="57">
        <v>9.6196415090335474</v>
      </c>
      <c r="L11" s="48"/>
      <c r="P11" t="s">
        <v>42</v>
      </c>
      <c r="Q11">
        <v>0.78800000000000003</v>
      </c>
      <c r="R11">
        <v>0.17899999999999999</v>
      </c>
      <c r="S11">
        <v>19.315999999999999</v>
      </c>
      <c r="T11">
        <v>1</v>
      </c>
      <c r="U11">
        <v>0</v>
      </c>
      <c r="V11">
        <v>2.1989999999999998</v>
      </c>
    </row>
    <row r="12" spans="2:22" x14ac:dyDescent="0.25">
      <c r="B12" s="151"/>
      <c r="C12" s="49" t="s">
        <v>166</v>
      </c>
      <c r="D12" s="117">
        <v>2.0631315678922197</v>
      </c>
      <c r="E12" s="53">
        <v>0.25657983932326484</v>
      </c>
      <c r="F12" s="54">
        <v>64.655993703274433</v>
      </c>
      <c r="G12" s="50">
        <v>1</v>
      </c>
      <c r="H12" s="53">
        <v>8.9184595836416973E-16</v>
      </c>
      <c r="I12" s="54">
        <v>7.8705785092546128</v>
      </c>
      <c r="J12" s="54">
        <v>4.7599840798078183</v>
      </c>
      <c r="K12" s="57">
        <v>13.013910347540829</v>
      </c>
      <c r="L12" s="48"/>
      <c r="P12" t="s">
        <v>43</v>
      </c>
      <c r="Q12">
        <v>-1.286</v>
      </c>
      <c r="R12">
        <v>0.127</v>
      </c>
      <c r="S12">
        <v>103.235</v>
      </c>
      <c r="T12">
        <v>1</v>
      </c>
      <c r="U12">
        <v>0</v>
      </c>
      <c r="V12">
        <v>0.27600000000000002</v>
      </c>
    </row>
    <row r="13" spans="2:22" x14ac:dyDescent="0.25">
      <c r="B13" s="151"/>
      <c r="C13" s="49" t="s">
        <v>167</v>
      </c>
      <c r="D13" s="116">
        <v>0.62693646861218533</v>
      </c>
      <c r="E13" s="53">
        <v>0.11587252668823446</v>
      </c>
      <c r="F13" s="54">
        <v>29.274272570691888</v>
      </c>
      <c r="G13" s="50">
        <v>1</v>
      </c>
      <c r="H13" s="53">
        <v>6.2824302376081402E-8</v>
      </c>
      <c r="I13" s="54">
        <v>1.8718672622285475</v>
      </c>
      <c r="J13" s="54">
        <v>1.4915718391308983</v>
      </c>
      <c r="K13" s="57">
        <v>2.3491238943238737</v>
      </c>
      <c r="L13" s="48"/>
      <c r="M13">
        <f>D13*(tool!R11-1)</f>
        <v>0.62693646861218533</v>
      </c>
      <c r="P13" t="s">
        <v>45</v>
      </c>
      <c r="S13">
        <v>88.563000000000002</v>
      </c>
      <c r="T13">
        <v>4</v>
      </c>
      <c r="U13">
        <v>0</v>
      </c>
    </row>
    <row r="14" spans="2:22" x14ac:dyDescent="0.25">
      <c r="B14" s="151"/>
      <c r="C14" s="49" t="s">
        <v>96</v>
      </c>
      <c r="D14" s="116">
        <v>8.5224384802518975E-3</v>
      </c>
      <c r="E14" s="53">
        <v>3.9428032247022047E-3</v>
      </c>
      <c r="F14" s="54">
        <v>4.6721582437999407</v>
      </c>
      <c r="G14" s="50">
        <v>1</v>
      </c>
      <c r="H14" s="53">
        <v>3.0655380538244396E-2</v>
      </c>
      <c r="I14" s="54">
        <v>1.0085588578461588</v>
      </c>
      <c r="J14" s="54">
        <v>1.0007950020084158</v>
      </c>
      <c r="K14" s="57">
        <v>1.0163829432587381</v>
      </c>
      <c r="L14" s="48"/>
      <c r="M14">
        <f>D14*tool!R13</f>
        <v>0.49430143185461006</v>
      </c>
      <c r="P14" t="s">
        <v>46</v>
      </c>
      <c r="Q14">
        <v>-1.7969999999999999</v>
      </c>
      <c r="R14">
        <v>0.22500000000000001</v>
      </c>
      <c r="S14">
        <v>63.619</v>
      </c>
      <c r="T14">
        <v>1</v>
      </c>
      <c r="U14">
        <v>0</v>
      </c>
      <c r="V14">
        <v>0.16600000000000001</v>
      </c>
    </row>
    <row r="15" spans="2:22" ht="15.75" thickBot="1" x14ac:dyDescent="0.3">
      <c r="B15" s="152"/>
      <c r="C15" s="58" t="s">
        <v>169</v>
      </c>
      <c r="D15" s="119">
        <v>1.3062624415956459</v>
      </c>
      <c r="E15" s="59">
        <v>0.4027135658003359</v>
      </c>
      <c r="F15" s="60">
        <v>2.8455349227873672</v>
      </c>
      <c r="G15" s="52">
        <v>1</v>
      </c>
      <c r="H15" s="59">
        <v>9.1628093760836277E-2</v>
      </c>
      <c r="I15" s="60">
        <v>1.9725477335894299</v>
      </c>
      <c r="J15" s="61"/>
      <c r="K15" s="62"/>
      <c r="L15" s="48"/>
      <c r="M15" s="63">
        <f>D15</f>
        <v>1.3062624415956459</v>
      </c>
      <c r="P15" t="s">
        <v>47</v>
      </c>
      <c r="Q15">
        <v>-0.93600000000000005</v>
      </c>
      <c r="R15">
        <v>0.16</v>
      </c>
      <c r="S15">
        <v>34.026000000000003</v>
      </c>
      <c r="T15">
        <v>1</v>
      </c>
      <c r="U15">
        <v>0</v>
      </c>
      <c r="V15">
        <v>0.39200000000000002</v>
      </c>
    </row>
    <row r="16" spans="2:22" ht="15.75" thickTop="1" x14ac:dyDescent="0.25">
      <c r="B16" s="150" t="s">
        <v>170</v>
      </c>
      <c r="C16" s="150"/>
      <c r="D16" s="150"/>
      <c r="E16" s="150"/>
      <c r="F16" s="150"/>
      <c r="G16" s="150"/>
      <c r="H16" s="150"/>
      <c r="I16" s="150"/>
      <c r="J16" s="150"/>
      <c r="K16" s="150"/>
      <c r="L16" s="48"/>
      <c r="P16" t="s">
        <v>48</v>
      </c>
      <c r="Q16">
        <v>-0.45100000000000001</v>
      </c>
      <c r="R16">
        <v>0.186</v>
      </c>
      <c r="S16">
        <v>5.8719999999999999</v>
      </c>
      <c r="T16">
        <v>1</v>
      </c>
      <c r="U16">
        <v>1.4999999999999999E-2</v>
      </c>
      <c r="V16">
        <v>0.63700000000000001</v>
      </c>
    </row>
    <row r="17" spans="2:22" x14ac:dyDescent="0.25">
      <c r="B17" s="150" t="s">
        <v>171</v>
      </c>
      <c r="C17" s="150"/>
      <c r="D17" s="150"/>
      <c r="E17" s="150"/>
      <c r="F17" s="150"/>
      <c r="G17" s="150"/>
      <c r="H17" s="150"/>
      <c r="I17" s="150"/>
      <c r="J17" s="150"/>
      <c r="K17" s="150"/>
      <c r="L17" s="48" t="s">
        <v>178</v>
      </c>
      <c r="M17">
        <f>SUM(M3:M15)</f>
        <v>4.1698895202453041</v>
      </c>
      <c r="P17" t="s">
        <v>166</v>
      </c>
      <c r="Q17">
        <v>-0.23200000000000001</v>
      </c>
      <c r="R17">
        <v>0.187</v>
      </c>
      <c r="S17">
        <v>1.546</v>
      </c>
      <c r="T17">
        <v>1</v>
      </c>
      <c r="U17">
        <v>0.214</v>
      </c>
      <c r="V17">
        <v>0.79300000000000004</v>
      </c>
    </row>
    <row r="18" spans="2:22" x14ac:dyDescent="0.25">
      <c r="B18" s="150" t="s">
        <v>172</v>
      </c>
      <c r="C18" s="150"/>
      <c r="D18" s="150"/>
      <c r="E18" s="150"/>
      <c r="F18" s="150"/>
      <c r="G18" s="150"/>
      <c r="H18" s="150"/>
      <c r="I18" s="150"/>
      <c r="J18" s="150"/>
      <c r="K18" s="150"/>
      <c r="L18" s="48"/>
      <c r="P18" t="s">
        <v>169</v>
      </c>
      <c r="Q18">
        <v>2.6360000000000001</v>
      </c>
      <c r="R18">
        <v>0.17199999999999999</v>
      </c>
      <c r="S18">
        <v>234.63</v>
      </c>
      <c r="T18">
        <v>1</v>
      </c>
      <c r="U18">
        <v>0</v>
      </c>
      <c r="V18">
        <v>13.96</v>
      </c>
    </row>
    <row r="19" spans="2:22" x14ac:dyDescent="0.25">
      <c r="B19" s="150" t="s">
        <v>173</v>
      </c>
      <c r="C19" s="150"/>
      <c r="D19" s="150"/>
      <c r="E19" s="150"/>
      <c r="F19" s="150"/>
      <c r="G19" s="150"/>
      <c r="H19" s="150"/>
      <c r="I19" s="150"/>
      <c r="J19" s="150"/>
      <c r="K19" s="150"/>
      <c r="L19" s="48" t="s">
        <v>179</v>
      </c>
      <c r="M19">
        <f>EXP(M17)/(1+EXP(M17))</f>
        <v>0.98478122310162841</v>
      </c>
      <c r="O19" t="s">
        <v>124</v>
      </c>
      <c r="P19" t="s">
        <v>40</v>
      </c>
      <c r="S19">
        <v>321.53100000000001</v>
      </c>
      <c r="T19">
        <v>3</v>
      </c>
      <c r="U19">
        <v>0</v>
      </c>
    </row>
    <row r="20" spans="2:22" x14ac:dyDescent="0.25">
      <c r="B20" s="150" t="s">
        <v>174</v>
      </c>
      <c r="C20" s="150"/>
      <c r="D20" s="150"/>
      <c r="E20" s="150"/>
      <c r="F20" s="150"/>
      <c r="G20" s="150"/>
      <c r="H20" s="150"/>
      <c r="I20" s="150"/>
      <c r="J20" s="150"/>
      <c r="K20" s="150"/>
      <c r="L20" s="48"/>
      <c r="P20" t="s">
        <v>41</v>
      </c>
      <c r="Q20">
        <v>1.534</v>
      </c>
      <c r="R20">
        <v>0.23200000000000001</v>
      </c>
      <c r="S20">
        <v>43.76</v>
      </c>
      <c r="T20">
        <v>1</v>
      </c>
      <c r="U20">
        <v>0</v>
      </c>
      <c r="V20">
        <v>4.6349999999999998</v>
      </c>
    </row>
    <row r="21" spans="2:22" x14ac:dyDescent="0.25">
      <c r="P21" t="s">
        <v>42</v>
      </c>
      <c r="Q21">
        <v>0.78600000000000003</v>
      </c>
      <c r="R21">
        <v>0.18</v>
      </c>
      <c r="S21">
        <v>19.007000000000001</v>
      </c>
      <c r="T21">
        <v>1</v>
      </c>
      <c r="U21">
        <v>0</v>
      </c>
      <c r="V21">
        <v>2.194</v>
      </c>
    </row>
    <row r="22" spans="2:22" x14ac:dyDescent="0.25">
      <c r="P22" t="s">
        <v>43</v>
      </c>
      <c r="Q22">
        <v>-1.306</v>
      </c>
      <c r="R22">
        <v>0.128</v>
      </c>
      <c r="S22">
        <v>104.614</v>
      </c>
      <c r="T22">
        <v>1</v>
      </c>
      <c r="U22">
        <v>0</v>
      </c>
      <c r="V22">
        <v>0.27100000000000002</v>
      </c>
    </row>
    <row r="23" spans="2:22" x14ac:dyDescent="0.25">
      <c r="P23" t="s">
        <v>125</v>
      </c>
      <c r="Q23">
        <v>-0.68700000000000006</v>
      </c>
      <c r="R23">
        <v>0.106</v>
      </c>
      <c r="S23">
        <v>41.982999999999997</v>
      </c>
      <c r="T23">
        <v>1</v>
      </c>
      <c r="U23">
        <v>0</v>
      </c>
      <c r="V23">
        <v>0.503</v>
      </c>
    </row>
    <row r="24" spans="2:22" x14ac:dyDescent="0.25">
      <c r="P24" t="s">
        <v>45</v>
      </c>
      <c r="S24">
        <v>93.372</v>
      </c>
      <c r="T24">
        <v>4</v>
      </c>
      <c r="U24">
        <v>0</v>
      </c>
    </row>
    <row r="25" spans="2:22" x14ac:dyDescent="0.25">
      <c r="P25" t="s">
        <v>46</v>
      </c>
      <c r="Q25">
        <v>-1.869</v>
      </c>
      <c r="R25">
        <v>0.22800000000000001</v>
      </c>
      <c r="S25">
        <v>67.108999999999995</v>
      </c>
      <c r="T25">
        <v>1</v>
      </c>
      <c r="U25">
        <v>0</v>
      </c>
      <c r="V25">
        <v>0.154</v>
      </c>
    </row>
    <row r="26" spans="2:22" x14ac:dyDescent="0.25">
      <c r="P26" t="s">
        <v>47</v>
      </c>
      <c r="Q26">
        <v>-0.97399999999999998</v>
      </c>
      <c r="R26">
        <v>0.16200000000000001</v>
      </c>
      <c r="S26">
        <v>36.128999999999998</v>
      </c>
      <c r="T26">
        <v>1</v>
      </c>
      <c r="U26">
        <v>0</v>
      </c>
      <c r="V26">
        <v>0.377</v>
      </c>
    </row>
    <row r="27" spans="2:22" x14ac:dyDescent="0.25">
      <c r="P27" t="s">
        <v>48</v>
      </c>
      <c r="Q27">
        <v>-0.45200000000000001</v>
      </c>
      <c r="R27">
        <v>0.188</v>
      </c>
      <c r="S27">
        <v>5.8159999999999998</v>
      </c>
      <c r="T27">
        <v>1</v>
      </c>
      <c r="U27">
        <v>1.6E-2</v>
      </c>
      <c r="V27">
        <v>0.63600000000000001</v>
      </c>
    </row>
    <row r="28" spans="2:22" x14ac:dyDescent="0.25">
      <c r="P28" t="s">
        <v>166</v>
      </c>
      <c r="Q28">
        <v>-0.249</v>
      </c>
      <c r="R28">
        <v>0.188</v>
      </c>
      <c r="S28">
        <v>1.7549999999999999</v>
      </c>
      <c r="T28">
        <v>1</v>
      </c>
      <c r="U28">
        <v>0.185</v>
      </c>
      <c r="V28">
        <v>0.77900000000000003</v>
      </c>
    </row>
    <row r="29" spans="2:22" x14ac:dyDescent="0.25">
      <c r="B29" t="s">
        <v>168</v>
      </c>
      <c r="P29" t="s">
        <v>169</v>
      </c>
      <c r="Q29">
        <v>3.0649999999999999</v>
      </c>
      <c r="R29">
        <v>0.189</v>
      </c>
      <c r="S29">
        <v>263.76499999999999</v>
      </c>
      <c r="T29">
        <v>1</v>
      </c>
      <c r="U29">
        <v>0</v>
      </c>
      <c r="V29">
        <v>21.437999999999999</v>
      </c>
    </row>
    <row r="30" spans="2:22" x14ac:dyDescent="0.25">
      <c r="D30" t="s">
        <v>182</v>
      </c>
      <c r="E30" t="s">
        <v>183</v>
      </c>
      <c r="F30" t="s">
        <v>106</v>
      </c>
      <c r="G30" t="s">
        <v>107</v>
      </c>
      <c r="H30" t="s">
        <v>108</v>
      </c>
      <c r="I30" t="s">
        <v>184</v>
      </c>
      <c r="O30" t="s">
        <v>126</v>
      </c>
      <c r="P30" t="s">
        <v>40</v>
      </c>
      <c r="S30">
        <v>329.495</v>
      </c>
      <c r="T30">
        <v>3</v>
      </c>
      <c r="U30">
        <v>0</v>
      </c>
    </row>
    <row r="31" spans="2:22" x14ac:dyDescent="0.25">
      <c r="B31" t="s">
        <v>231</v>
      </c>
      <c r="C31" t="s">
        <v>40</v>
      </c>
      <c r="D31" s="118"/>
      <c r="F31">
        <v>331.375</v>
      </c>
      <c r="G31">
        <v>3</v>
      </c>
      <c r="H31">
        <v>0</v>
      </c>
      <c r="P31" t="s">
        <v>41</v>
      </c>
      <c r="Q31">
        <v>1.5329999999999999</v>
      </c>
      <c r="R31">
        <v>0.23200000000000001</v>
      </c>
      <c r="S31">
        <v>43.49</v>
      </c>
      <c r="T31">
        <v>1</v>
      </c>
      <c r="U31">
        <v>0</v>
      </c>
      <c r="V31">
        <v>4.633</v>
      </c>
    </row>
    <row r="32" spans="2:22" x14ac:dyDescent="0.25">
      <c r="C32" t="s">
        <v>41</v>
      </c>
      <c r="D32" s="116">
        <v>-0.21432588877765166</v>
      </c>
      <c r="E32">
        <v>0.251</v>
      </c>
      <c r="F32">
        <v>8.5389999999999997</v>
      </c>
      <c r="G32">
        <v>1</v>
      </c>
      <c r="H32">
        <v>3.0000000000000001E-3</v>
      </c>
      <c r="I32">
        <v>0.48099999999999998</v>
      </c>
      <c r="P32" t="s">
        <v>42</v>
      </c>
      <c r="Q32">
        <v>0.8</v>
      </c>
      <c r="R32">
        <v>0.18099999999999999</v>
      </c>
      <c r="S32">
        <v>19.555</v>
      </c>
      <c r="T32">
        <v>1</v>
      </c>
      <c r="U32">
        <v>0</v>
      </c>
      <c r="V32">
        <v>2.226</v>
      </c>
    </row>
    <row r="33" spans="2:22" x14ac:dyDescent="0.25">
      <c r="C33" t="s">
        <v>42</v>
      </c>
      <c r="D33" s="116">
        <v>-0.92375935103745743</v>
      </c>
      <c r="E33">
        <v>0.219</v>
      </c>
      <c r="F33">
        <v>174.34299999999999</v>
      </c>
      <c r="G33">
        <v>1</v>
      </c>
      <c r="H33">
        <v>0</v>
      </c>
      <c r="I33">
        <v>5.5E-2</v>
      </c>
      <c r="P33" t="s">
        <v>43</v>
      </c>
      <c r="Q33">
        <v>-1.351</v>
      </c>
      <c r="R33">
        <v>0.129</v>
      </c>
      <c r="S33">
        <v>110.039</v>
      </c>
      <c r="T33">
        <v>1</v>
      </c>
      <c r="U33">
        <v>0</v>
      </c>
      <c r="V33">
        <v>0.25900000000000001</v>
      </c>
    </row>
    <row r="34" spans="2:22" x14ac:dyDescent="0.25">
      <c r="C34" t="s">
        <v>43</v>
      </c>
      <c r="D34" s="116">
        <v>-0.41361926999436177</v>
      </c>
      <c r="E34">
        <v>0.23300000000000001</v>
      </c>
      <c r="F34">
        <v>43.686999999999998</v>
      </c>
      <c r="G34">
        <v>1</v>
      </c>
      <c r="H34">
        <v>0</v>
      </c>
      <c r="I34">
        <v>0.215</v>
      </c>
      <c r="P34" t="s">
        <v>125</v>
      </c>
      <c r="Q34">
        <v>-0.70899999999999996</v>
      </c>
      <c r="R34">
        <v>0.107</v>
      </c>
      <c r="S34">
        <v>44.128</v>
      </c>
      <c r="T34">
        <v>1</v>
      </c>
      <c r="U34">
        <v>0</v>
      </c>
      <c r="V34">
        <v>0.49199999999999999</v>
      </c>
    </row>
    <row r="35" spans="2:22" x14ac:dyDescent="0.25">
      <c r="C35" t="s">
        <v>125</v>
      </c>
      <c r="D35" s="116">
        <v>0.28927785650964588</v>
      </c>
      <c r="E35">
        <v>0.107</v>
      </c>
      <c r="F35">
        <v>44.006999999999998</v>
      </c>
      <c r="G35">
        <v>1</v>
      </c>
      <c r="H35">
        <v>0</v>
      </c>
      <c r="I35">
        <v>2.0310000000000001</v>
      </c>
      <c r="P35" t="s">
        <v>45</v>
      </c>
      <c r="S35">
        <v>83.272000000000006</v>
      </c>
      <c r="T35">
        <v>4</v>
      </c>
      <c r="U35">
        <v>0</v>
      </c>
    </row>
    <row r="36" spans="2:22" x14ac:dyDescent="0.25">
      <c r="C36" t="s">
        <v>45</v>
      </c>
      <c r="D36" s="118"/>
      <c r="F36">
        <v>74.313000000000002</v>
      </c>
      <c r="G36">
        <v>4</v>
      </c>
      <c r="H36">
        <v>0</v>
      </c>
      <c r="P36" t="s">
        <v>46</v>
      </c>
      <c r="Q36">
        <v>-1.8220000000000001</v>
      </c>
      <c r="R36">
        <v>0.22900000000000001</v>
      </c>
      <c r="S36">
        <v>63.067</v>
      </c>
      <c r="T36">
        <v>1</v>
      </c>
      <c r="U36">
        <v>0</v>
      </c>
      <c r="V36">
        <v>0.16200000000000001</v>
      </c>
    </row>
    <row r="37" spans="2:22" x14ac:dyDescent="0.25">
      <c r="C37" t="s">
        <v>46</v>
      </c>
      <c r="D37" s="116">
        <v>-8.7798847029636765E-2</v>
      </c>
      <c r="E37">
        <v>0.19600000000000001</v>
      </c>
      <c r="F37">
        <v>22.271999999999998</v>
      </c>
      <c r="G37">
        <v>1</v>
      </c>
      <c r="H37">
        <v>0</v>
      </c>
      <c r="I37">
        <v>2.5259999999999998</v>
      </c>
      <c r="P37" t="s">
        <v>47</v>
      </c>
      <c r="Q37">
        <v>-0.97799999999999998</v>
      </c>
      <c r="R37">
        <v>0.16300000000000001</v>
      </c>
      <c r="S37">
        <v>35.886000000000003</v>
      </c>
      <c r="T37">
        <v>1</v>
      </c>
      <c r="U37">
        <v>0</v>
      </c>
      <c r="V37">
        <v>0.376</v>
      </c>
    </row>
    <row r="38" spans="2:22" x14ac:dyDescent="0.25">
      <c r="C38" t="s">
        <v>47</v>
      </c>
      <c r="D38" s="116">
        <v>-0.42807658639848961</v>
      </c>
      <c r="E38">
        <v>0.24299999999999999</v>
      </c>
      <c r="F38">
        <v>39.238</v>
      </c>
      <c r="G38">
        <v>1</v>
      </c>
      <c r="H38">
        <v>0</v>
      </c>
      <c r="I38">
        <v>4.5949999999999998</v>
      </c>
      <c r="P38" t="s">
        <v>48</v>
      </c>
      <c r="Q38">
        <v>-0.52700000000000002</v>
      </c>
      <c r="R38">
        <v>0.189</v>
      </c>
      <c r="S38">
        <v>7.7309999999999999</v>
      </c>
      <c r="T38">
        <v>1</v>
      </c>
      <c r="U38">
        <v>5.0000000000000001E-3</v>
      </c>
      <c r="V38">
        <v>0.59099999999999997</v>
      </c>
    </row>
    <row r="39" spans="2:22" x14ac:dyDescent="0.25">
      <c r="C39" t="s">
        <v>48</v>
      </c>
      <c r="D39" s="116">
        <v>-0.80249663628112311</v>
      </c>
      <c r="E39">
        <v>0.254</v>
      </c>
      <c r="F39">
        <v>48.351999999999997</v>
      </c>
      <c r="G39">
        <v>1</v>
      </c>
      <c r="H39">
        <v>0</v>
      </c>
      <c r="I39">
        <v>5.8479999999999999</v>
      </c>
      <c r="P39" t="s">
        <v>166</v>
      </c>
      <c r="Q39">
        <v>-0.32100000000000001</v>
      </c>
      <c r="R39">
        <v>0.19</v>
      </c>
      <c r="S39">
        <v>2.8610000000000002</v>
      </c>
      <c r="T39">
        <v>1</v>
      </c>
      <c r="U39">
        <v>9.0999999999999998E-2</v>
      </c>
      <c r="V39">
        <v>0.72499999999999998</v>
      </c>
    </row>
    <row r="40" spans="2:22" x14ac:dyDescent="0.25">
      <c r="C40" t="s">
        <v>166</v>
      </c>
      <c r="D40" s="116">
        <v>-0.60404610876547815</v>
      </c>
      <c r="E40">
        <v>0.25700000000000001</v>
      </c>
      <c r="F40">
        <v>64.656000000000006</v>
      </c>
      <c r="G40">
        <v>1</v>
      </c>
      <c r="H40">
        <v>0</v>
      </c>
      <c r="I40">
        <v>7.8710000000000004</v>
      </c>
      <c r="P40" t="s">
        <v>127</v>
      </c>
      <c r="Q40">
        <v>-0.64200000000000002</v>
      </c>
      <c r="R40">
        <v>0.11600000000000001</v>
      </c>
      <c r="S40">
        <v>30.824999999999999</v>
      </c>
      <c r="T40">
        <v>1</v>
      </c>
      <c r="U40">
        <v>0</v>
      </c>
      <c r="V40">
        <v>0.52600000000000002</v>
      </c>
    </row>
    <row r="41" spans="2:22" x14ac:dyDescent="0.25">
      <c r="C41" t="s">
        <v>127</v>
      </c>
      <c r="D41" s="116">
        <v>0.22898771454232419</v>
      </c>
      <c r="E41">
        <v>0.11600000000000001</v>
      </c>
      <c r="F41">
        <v>29.274000000000001</v>
      </c>
      <c r="G41">
        <v>1</v>
      </c>
      <c r="H41">
        <v>0</v>
      </c>
      <c r="I41">
        <v>1.8720000000000001</v>
      </c>
      <c r="P41" t="s">
        <v>169</v>
      </c>
      <c r="Q41">
        <v>3.5569999999999999</v>
      </c>
      <c r="R41">
        <v>0.21299999999999999</v>
      </c>
      <c r="S41">
        <v>279.94099999999997</v>
      </c>
      <c r="T41">
        <v>1</v>
      </c>
      <c r="U41">
        <v>0</v>
      </c>
      <c r="V41">
        <v>35.063000000000002</v>
      </c>
    </row>
    <row r="42" spans="2:22" ht="15.75" thickBot="1" x14ac:dyDescent="0.3">
      <c r="C42" t="s">
        <v>96</v>
      </c>
      <c r="D42" s="119">
        <v>0</v>
      </c>
      <c r="E42">
        <v>4.0000000000000001E-3</v>
      </c>
      <c r="F42">
        <v>4.6719999999999997</v>
      </c>
      <c r="G42">
        <v>1</v>
      </c>
      <c r="H42">
        <v>3.1E-2</v>
      </c>
      <c r="I42">
        <v>1.0089999999999999</v>
      </c>
      <c r="O42" t="s">
        <v>128</v>
      </c>
      <c r="P42" t="s">
        <v>40</v>
      </c>
      <c r="S42">
        <v>331.375</v>
      </c>
      <c r="T42">
        <v>3</v>
      </c>
      <c r="U42">
        <v>0</v>
      </c>
    </row>
    <row r="43" spans="2:22" ht="16.5" thickTop="1" thickBot="1" x14ac:dyDescent="0.3">
      <c r="C43" t="s">
        <v>169</v>
      </c>
      <c r="D43" s="119">
        <v>-1.0890792997094105</v>
      </c>
      <c r="E43">
        <v>0.38400000000000001</v>
      </c>
      <c r="F43">
        <v>11.558999999999999</v>
      </c>
      <c r="G43">
        <v>1</v>
      </c>
      <c r="H43">
        <v>1E-3</v>
      </c>
      <c r="I43">
        <v>3.6920000000000002</v>
      </c>
      <c r="P43" t="s">
        <v>41</v>
      </c>
      <c r="Q43">
        <v>1.5369999999999999</v>
      </c>
      <c r="R43">
        <v>0.23300000000000001</v>
      </c>
      <c r="S43">
        <v>43.686999999999998</v>
      </c>
      <c r="T43">
        <v>1</v>
      </c>
      <c r="U43">
        <v>0</v>
      </c>
      <c r="V43">
        <v>4.6529999999999996</v>
      </c>
    </row>
    <row r="44" spans="2:22" ht="15.75" thickTop="1" x14ac:dyDescent="0.25">
      <c r="B44" t="s">
        <v>232</v>
      </c>
      <c r="P44" t="s">
        <v>42</v>
      </c>
      <c r="Q44">
        <v>0.80500000000000005</v>
      </c>
      <c r="R44">
        <v>0.18099999999999999</v>
      </c>
      <c r="S44">
        <v>19.788</v>
      </c>
      <c r="T44">
        <v>1</v>
      </c>
      <c r="U44">
        <v>0</v>
      </c>
      <c r="V44">
        <v>2.2370000000000001</v>
      </c>
    </row>
    <row r="45" spans="2:22" x14ac:dyDescent="0.25">
      <c r="P45" t="s">
        <v>43</v>
      </c>
      <c r="Q45">
        <v>-1.36</v>
      </c>
      <c r="R45">
        <v>0.129</v>
      </c>
      <c r="S45">
        <v>110.901</v>
      </c>
      <c r="T45">
        <v>1</v>
      </c>
      <c r="U45">
        <v>0</v>
      </c>
      <c r="V45">
        <v>0.25700000000000001</v>
      </c>
    </row>
    <row r="46" spans="2:22" x14ac:dyDescent="0.25">
      <c r="B46" t="s">
        <v>168</v>
      </c>
      <c r="P46" t="s">
        <v>125</v>
      </c>
      <c r="Q46">
        <v>-0.70799999999999996</v>
      </c>
      <c r="R46">
        <v>0.107</v>
      </c>
      <c r="S46">
        <v>44.006999999999998</v>
      </c>
      <c r="T46">
        <v>1</v>
      </c>
      <c r="U46">
        <v>0</v>
      </c>
      <c r="V46">
        <v>0.49199999999999999</v>
      </c>
    </row>
    <row r="47" spans="2:22" x14ac:dyDescent="0.25">
      <c r="D47" t="s">
        <v>182</v>
      </c>
      <c r="E47" t="s">
        <v>183</v>
      </c>
      <c r="F47" t="s">
        <v>106</v>
      </c>
      <c r="G47" t="s">
        <v>107</v>
      </c>
      <c r="H47" t="s">
        <v>108</v>
      </c>
      <c r="I47" t="s">
        <v>184</v>
      </c>
      <c r="P47" t="s">
        <v>45</v>
      </c>
      <c r="S47">
        <v>74.313000000000002</v>
      </c>
      <c r="T47">
        <v>4</v>
      </c>
      <c r="U47">
        <v>0</v>
      </c>
    </row>
    <row r="48" spans="2:22" x14ac:dyDescent="0.25">
      <c r="B48" t="s">
        <v>122</v>
      </c>
      <c r="C48" t="s">
        <v>40</v>
      </c>
      <c r="F48">
        <v>291.50799999999998</v>
      </c>
      <c r="G48">
        <v>3</v>
      </c>
      <c r="H48">
        <v>0</v>
      </c>
      <c r="P48" t="s">
        <v>46</v>
      </c>
      <c r="Q48">
        <v>-2.0630000000000002</v>
      </c>
      <c r="R48">
        <v>0.25700000000000001</v>
      </c>
      <c r="S48">
        <v>64.656000000000006</v>
      </c>
      <c r="T48">
        <v>1</v>
      </c>
      <c r="U48">
        <v>0</v>
      </c>
      <c r="V48">
        <v>0.127</v>
      </c>
    </row>
    <row r="49" spans="2:22" x14ac:dyDescent="0.25">
      <c r="C49" t="s">
        <v>41</v>
      </c>
      <c r="D49">
        <v>-0.78800000000000003</v>
      </c>
      <c r="E49">
        <v>0.247</v>
      </c>
      <c r="F49">
        <v>10.134</v>
      </c>
      <c r="G49">
        <v>1</v>
      </c>
      <c r="H49">
        <v>1E-3</v>
      </c>
      <c r="I49">
        <v>0.45500000000000002</v>
      </c>
      <c r="P49" t="s">
        <v>47</v>
      </c>
      <c r="Q49">
        <v>-1.1359999999999999</v>
      </c>
      <c r="R49">
        <v>0.18</v>
      </c>
      <c r="S49">
        <v>39.915999999999997</v>
      </c>
      <c r="T49">
        <v>1</v>
      </c>
      <c r="U49">
        <v>0</v>
      </c>
      <c r="V49">
        <v>0.32100000000000001</v>
      </c>
    </row>
    <row r="50" spans="2:22" x14ac:dyDescent="0.25">
      <c r="C50" t="s">
        <v>42</v>
      </c>
      <c r="D50">
        <v>-2.621</v>
      </c>
      <c r="E50">
        <v>0.21299999999999999</v>
      </c>
      <c r="F50">
        <v>150.745</v>
      </c>
      <c r="G50">
        <v>1</v>
      </c>
      <c r="H50">
        <v>0</v>
      </c>
      <c r="I50">
        <v>7.2999999999999995E-2</v>
      </c>
      <c r="P50" t="s">
        <v>48</v>
      </c>
      <c r="Q50">
        <v>-0.53800000000000003</v>
      </c>
      <c r="R50">
        <v>0.19</v>
      </c>
      <c r="S50">
        <v>8.0510000000000002</v>
      </c>
      <c r="T50">
        <v>1</v>
      </c>
      <c r="U50">
        <v>5.0000000000000001E-3</v>
      </c>
      <c r="V50">
        <v>0.58399999999999996</v>
      </c>
    </row>
    <row r="51" spans="2:22" x14ac:dyDescent="0.25">
      <c r="C51" t="s">
        <v>43</v>
      </c>
      <c r="D51">
        <v>-1.423</v>
      </c>
      <c r="E51">
        <v>0.22900000000000001</v>
      </c>
      <c r="F51">
        <v>38.630000000000003</v>
      </c>
      <c r="G51">
        <v>1</v>
      </c>
      <c r="H51">
        <v>0</v>
      </c>
      <c r="I51">
        <v>0.24099999999999999</v>
      </c>
      <c r="P51" t="s">
        <v>166</v>
      </c>
      <c r="Q51">
        <v>-0.29699999999999999</v>
      </c>
      <c r="R51">
        <v>0.191</v>
      </c>
      <c r="S51">
        <v>2.427</v>
      </c>
      <c r="T51">
        <v>1</v>
      </c>
      <c r="U51">
        <v>0.11899999999999999</v>
      </c>
      <c r="V51">
        <v>0.74299999999999999</v>
      </c>
    </row>
    <row r="52" spans="2:22" x14ac:dyDescent="0.25">
      <c r="C52" t="s">
        <v>169</v>
      </c>
      <c r="D52">
        <v>3.4009999999999998</v>
      </c>
      <c r="E52">
        <v>0.20300000000000001</v>
      </c>
      <c r="F52">
        <v>279.87400000000002</v>
      </c>
      <c r="G52">
        <v>1</v>
      </c>
      <c r="H52">
        <v>0</v>
      </c>
      <c r="I52">
        <v>30</v>
      </c>
      <c r="P52" t="s">
        <v>127</v>
      </c>
      <c r="Q52">
        <v>-0.627</v>
      </c>
      <c r="R52">
        <v>0.11600000000000001</v>
      </c>
      <c r="S52">
        <v>29.274000000000001</v>
      </c>
      <c r="T52">
        <v>1</v>
      </c>
      <c r="U52">
        <v>0</v>
      </c>
      <c r="V52">
        <v>0.53400000000000003</v>
      </c>
    </row>
    <row r="53" spans="2:22" x14ac:dyDescent="0.25">
      <c r="B53" t="s">
        <v>123</v>
      </c>
      <c r="C53" t="s">
        <v>40</v>
      </c>
      <c r="F53">
        <v>320.625</v>
      </c>
      <c r="G53">
        <v>3</v>
      </c>
      <c r="H53">
        <v>0</v>
      </c>
      <c r="P53" t="s">
        <v>96</v>
      </c>
      <c r="Q53">
        <v>8.9999999999999993E-3</v>
      </c>
      <c r="R53">
        <v>4.0000000000000001E-3</v>
      </c>
      <c r="S53">
        <v>4.6719999999999997</v>
      </c>
      <c r="T53">
        <v>1</v>
      </c>
      <c r="U53">
        <v>3.1E-2</v>
      </c>
      <c r="V53">
        <v>1.0089999999999999</v>
      </c>
    </row>
    <row r="54" spans="2:22" x14ac:dyDescent="0.25">
      <c r="C54" t="s">
        <v>41</v>
      </c>
      <c r="D54">
        <v>-0.73099999999999998</v>
      </c>
      <c r="E54">
        <v>0.249</v>
      </c>
      <c r="F54">
        <v>8.6129999999999995</v>
      </c>
      <c r="G54">
        <v>1</v>
      </c>
      <c r="H54">
        <v>3.0000000000000001E-3</v>
      </c>
      <c r="I54">
        <v>0.48099999999999998</v>
      </c>
      <c r="P54" t="s">
        <v>169</v>
      </c>
      <c r="Q54">
        <v>3.1669999999999998</v>
      </c>
      <c r="R54">
        <v>0.27700000000000002</v>
      </c>
      <c r="S54">
        <v>131.19</v>
      </c>
      <c r="T54">
        <v>1</v>
      </c>
      <c r="U54">
        <v>0</v>
      </c>
      <c r="V54">
        <v>23.745000000000001</v>
      </c>
    </row>
    <row r="55" spans="2:22" x14ac:dyDescent="0.25">
      <c r="C55" t="s">
        <v>42</v>
      </c>
      <c r="D55">
        <v>-2.8050000000000002</v>
      </c>
      <c r="E55">
        <v>0.217</v>
      </c>
      <c r="F55">
        <v>167.20500000000001</v>
      </c>
      <c r="G55">
        <v>1</v>
      </c>
      <c r="H55">
        <v>0</v>
      </c>
      <c r="I55">
        <v>6.0999999999999999E-2</v>
      </c>
      <c r="O55" t="s">
        <v>129</v>
      </c>
    </row>
    <row r="56" spans="2:22" x14ac:dyDescent="0.25">
      <c r="C56" t="s">
        <v>43</v>
      </c>
      <c r="D56">
        <v>-1.5189999999999999</v>
      </c>
      <c r="E56">
        <v>0.23100000000000001</v>
      </c>
      <c r="F56">
        <v>43.232999999999997</v>
      </c>
      <c r="G56">
        <v>1</v>
      </c>
      <c r="H56">
        <v>0</v>
      </c>
      <c r="I56">
        <v>0.219</v>
      </c>
      <c r="O56" t="s">
        <v>130</v>
      </c>
    </row>
    <row r="57" spans="2:22" x14ac:dyDescent="0.25">
      <c r="C57" t="s">
        <v>45</v>
      </c>
      <c r="F57">
        <v>88.563000000000002</v>
      </c>
      <c r="G57">
        <v>4</v>
      </c>
      <c r="H57">
        <v>0</v>
      </c>
      <c r="O57" t="s">
        <v>13</v>
      </c>
    </row>
    <row r="58" spans="2:22" x14ac:dyDescent="0.25">
      <c r="C58" t="s">
        <v>46</v>
      </c>
      <c r="D58">
        <v>0.86099999999999999</v>
      </c>
      <c r="E58">
        <v>0.189</v>
      </c>
      <c r="F58">
        <v>20.718</v>
      </c>
      <c r="G58">
        <v>1</v>
      </c>
      <c r="H58">
        <v>0</v>
      </c>
      <c r="I58">
        <v>2.3660000000000001</v>
      </c>
      <c r="O58" t="s">
        <v>14</v>
      </c>
    </row>
    <row r="59" spans="2:22" x14ac:dyDescent="0.25">
      <c r="C59" t="s">
        <v>47</v>
      </c>
      <c r="D59">
        <v>1.3460000000000001</v>
      </c>
      <c r="E59">
        <v>0.21299999999999999</v>
      </c>
      <c r="F59">
        <v>39.774000000000001</v>
      </c>
      <c r="G59">
        <v>1</v>
      </c>
      <c r="H59">
        <v>0</v>
      </c>
      <c r="I59">
        <v>3.843</v>
      </c>
      <c r="O59" t="s">
        <v>15</v>
      </c>
    </row>
    <row r="60" spans="2:22" x14ac:dyDescent="0.25">
      <c r="C60" t="s">
        <v>48</v>
      </c>
      <c r="D60">
        <v>1.5649999999999999</v>
      </c>
      <c r="E60">
        <v>0.216</v>
      </c>
      <c r="F60">
        <v>52.383000000000003</v>
      </c>
      <c r="G60">
        <v>1</v>
      </c>
      <c r="H60">
        <v>0</v>
      </c>
      <c r="I60">
        <v>4.782</v>
      </c>
    </row>
    <row r="61" spans="2:22" x14ac:dyDescent="0.25">
      <c r="C61" t="s">
        <v>166</v>
      </c>
      <c r="D61">
        <v>1.7969999999999999</v>
      </c>
      <c r="E61">
        <v>0.22500000000000001</v>
      </c>
      <c r="F61">
        <v>63.619</v>
      </c>
      <c r="G61">
        <v>1</v>
      </c>
      <c r="H61">
        <v>0</v>
      </c>
      <c r="I61">
        <v>6.0309999999999997</v>
      </c>
    </row>
    <row r="62" spans="2:22" x14ac:dyDescent="0.25">
      <c r="C62" t="s">
        <v>169</v>
      </c>
      <c r="D62">
        <v>2.3580000000000001</v>
      </c>
      <c r="E62">
        <v>0.254</v>
      </c>
      <c r="F62">
        <v>86.311999999999998</v>
      </c>
      <c r="G62">
        <v>1</v>
      </c>
      <c r="H62">
        <v>0</v>
      </c>
      <c r="I62">
        <v>10.571</v>
      </c>
    </row>
    <row r="63" spans="2:22" x14ac:dyDescent="0.25">
      <c r="B63" t="s">
        <v>124</v>
      </c>
      <c r="C63" t="s">
        <v>40</v>
      </c>
      <c r="F63">
        <v>321.53100000000001</v>
      </c>
      <c r="G63">
        <v>3</v>
      </c>
      <c r="H63">
        <v>0</v>
      </c>
    </row>
    <row r="64" spans="2:22" x14ac:dyDescent="0.25">
      <c r="C64" t="s">
        <v>41</v>
      </c>
      <c r="D64">
        <v>-0.748</v>
      </c>
      <c r="E64">
        <v>0.25</v>
      </c>
      <c r="F64">
        <v>8.9550000000000001</v>
      </c>
      <c r="G64">
        <v>1</v>
      </c>
      <c r="H64">
        <v>3.0000000000000001E-3</v>
      </c>
      <c r="I64">
        <v>0.47299999999999998</v>
      </c>
    </row>
    <row r="65" spans="2:9" x14ac:dyDescent="0.25">
      <c r="C65" t="s">
        <v>42</v>
      </c>
      <c r="D65">
        <v>-2.839</v>
      </c>
      <c r="E65">
        <v>0.218</v>
      </c>
      <c r="F65">
        <v>169.53</v>
      </c>
      <c r="G65">
        <v>1</v>
      </c>
      <c r="H65">
        <v>0</v>
      </c>
      <c r="I65">
        <v>5.8000000000000003E-2</v>
      </c>
    </row>
    <row r="66" spans="2:9" x14ac:dyDescent="0.25">
      <c r="C66" t="s">
        <v>43</v>
      </c>
      <c r="D66">
        <v>-1.534</v>
      </c>
      <c r="E66">
        <v>0.23200000000000001</v>
      </c>
      <c r="F66">
        <v>43.76</v>
      </c>
      <c r="G66">
        <v>1</v>
      </c>
      <c r="H66">
        <v>0</v>
      </c>
      <c r="I66">
        <v>0.216</v>
      </c>
    </row>
    <row r="67" spans="2:9" x14ac:dyDescent="0.25">
      <c r="C67" t="s">
        <v>125</v>
      </c>
      <c r="D67">
        <v>0.68700000000000006</v>
      </c>
      <c r="E67">
        <v>0.106</v>
      </c>
      <c r="F67">
        <v>41.982999999999997</v>
      </c>
      <c r="G67">
        <v>1</v>
      </c>
      <c r="H67">
        <v>0</v>
      </c>
      <c r="I67">
        <v>1.9870000000000001</v>
      </c>
    </row>
    <row r="68" spans="2:9" x14ac:dyDescent="0.25">
      <c r="C68" t="s">
        <v>45</v>
      </c>
      <c r="F68">
        <v>93.372</v>
      </c>
      <c r="G68">
        <v>4</v>
      </c>
      <c r="H68">
        <v>0</v>
      </c>
    </row>
    <row r="69" spans="2:9" x14ac:dyDescent="0.25">
      <c r="C69" t="s">
        <v>46</v>
      </c>
      <c r="D69">
        <v>0.89500000000000002</v>
      </c>
      <c r="E69">
        <v>0.191</v>
      </c>
      <c r="F69">
        <v>21.864000000000001</v>
      </c>
      <c r="G69">
        <v>1</v>
      </c>
      <c r="H69">
        <v>0</v>
      </c>
      <c r="I69">
        <v>2.4470000000000001</v>
      </c>
    </row>
    <row r="70" spans="2:9" x14ac:dyDescent="0.25">
      <c r="C70" t="s">
        <v>47</v>
      </c>
      <c r="D70">
        <v>1.417</v>
      </c>
      <c r="E70">
        <v>0.216</v>
      </c>
      <c r="F70">
        <v>43.040999999999997</v>
      </c>
      <c r="G70">
        <v>1</v>
      </c>
      <c r="H70">
        <v>0</v>
      </c>
      <c r="I70">
        <v>4.125</v>
      </c>
    </row>
    <row r="71" spans="2:9" x14ac:dyDescent="0.25">
      <c r="C71" t="s">
        <v>48</v>
      </c>
      <c r="D71">
        <v>1.62</v>
      </c>
      <c r="E71">
        <v>0.219</v>
      </c>
      <c r="F71">
        <v>54.802</v>
      </c>
      <c r="G71">
        <v>1</v>
      </c>
      <c r="H71">
        <v>0</v>
      </c>
      <c r="I71">
        <v>5.0519999999999996</v>
      </c>
    </row>
    <row r="72" spans="2:9" x14ac:dyDescent="0.25">
      <c r="C72" t="s">
        <v>166</v>
      </c>
      <c r="D72">
        <v>1.869</v>
      </c>
      <c r="E72">
        <v>0.22800000000000001</v>
      </c>
      <c r="F72">
        <v>67.108999999999995</v>
      </c>
      <c r="G72">
        <v>1</v>
      </c>
      <c r="H72">
        <v>0</v>
      </c>
      <c r="I72">
        <v>6.4829999999999997</v>
      </c>
    </row>
    <row r="73" spans="2:9" x14ac:dyDescent="0.25">
      <c r="C73" t="s">
        <v>169</v>
      </c>
      <c r="D73">
        <v>2.0430000000000001</v>
      </c>
      <c r="E73">
        <v>0.25900000000000001</v>
      </c>
      <c r="F73">
        <v>62.043999999999997</v>
      </c>
      <c r="G73">
        <v>1</v>
      </c>
      <c r="H73">
        <v>0</v>
      </c>
      <c r="I73">
        <v>7.7130000000000001</v>
      </c>
    </row>
    <row r="74" spans="2:9" x14ac:dyDescent="0.25">
      <c r="B74" t="s">
        <v>126</v>
      </c>
      <c r="C74" t="s">
        <v>40</v>
      </c>
      <c r="F74">
        <v>329.495</v>
      </c>
      <c r="G74">
        <v>3</v>
      </c>
      <c r="H74">
        <v>0</v>
      </c>
    </row>
    <row r="75" spans="2:9" x14ac:dyDescent="0.25">
      <c r="C75" t="s">
        <v>41</v>
      </c>
      <c r="D75">
        <v>-0.73299999999999998</v>
      </c>
      <c r="E75">
        <v>0.251</v>
      </c>
      <c r="F75">
        <v>8.5559999999999992</v>
      </c>
      <c r="G75">
        <v>1</v>
      </c>
      <c r="H75">
        <v>3.0000000000000001E-3</v>
      </c>
      <c r="I75">
        <v>0.48099999999999998</v>
      </c>
    </row>
    <row r="76" spans="2:9" x14ac:dyDescent="0.25">
      <c r="C76" t="s">
        <v>42</v>
      </c>
      <c r="D76">
        <v>-2.8849999999999998</v>
      </c>
      <c r="E76">
        <v>0.219</v>
      </c>
      <c r="F76">
        <v>173.21799999999999</v>
      </c>
      <c r="G76">
        <v>1</v>
      </c>
      <c r="H76">
        <v>0</v>
      </c>
      <c r="I76">
        <v>5.6000000000000001E-2</v>
      </c>
    </row>
    <row r="77" spans="2:9" x14ac:dyDescent="0.25">
      <c r="C77" t="s">
        <v>43</v>
      </c>
      <c r="D77">
        <v>-1.5329999999999999</v>
      </c>
      <c r="E77">
        <v>0.23200000000000001</v>
      </c>
      <c r="F77">
        <v>43.49</v>
      </c>
      <c r="G77">
        <v>1</v>
      </c>
      <c r="H77">
        <v>0</v>
      </c>
      <c r="I77">
        <v>0.216</v>
      </c>
    </row>
    <row r="78" spans="2:9" x14ac:dyDescent="0.25">
      <c r="C78" t="s">
        <v>125</v>
      </c>
      <c r="D78">
        <v>0.70899999999999996</v>
      </c>
      <c r="E78">
        <v>0.107</v>
      </c>
      <c r="F78">
        <v>44.128</v>
      </c>
      <c r="G78">
        <v>1</v>
      </c>
      <c r="H78">
        <v>0</v>
      </c>
      <c r="I78">
        <v>2.032</v>
      </c>
    </row>
    <row r="79" spans="2:9" x14ac:dyDescent="0.25">
      <c r="C79" t="s">
        <v>45</v>
      </c>
      <c r="F79">
        <v>83.272000000000006</v>
      </c>
      <c r="G79">
        <v>4</v>
      </c>
      <c r="H79">
        <v>0</v>
      </c>
    </row>
    <row r="80" spans="2:9" x14ac:dyDescent="0.25">
      <c r="C80" t="s">
        <v>46</v>
      </c>
      <c r="D80">
        <v>0.84399999999999997</v>
      </c>
      <c r="E80">
        <v>0.192</v>
      </c>
      <c r="F80">
        <v>19.257000000000001</v>
      </c>
      <c r="G80">
        <v>1</v>
      </c>
      <c r="H80">
        <v>0</v>
      </c>
      <c r="I80">
        <v>2.3250000000000002</v>
      </c>
    </row>
    <row r="81" spans="2:9" x14ac:dyDescent="0.25">
      <c r="C81" t="s">
        <v>47</v>
      </c>
      <c r="D81">
        <v>1.2949999999999999</v>
      </c>
      <c r="E81">
        <v>0.218</v>
      </c>
      <c r="F81">
        <v>35.386000000000003</v>
      </c>
      <c r="G81">
        <v>1</v>
      </c>
      <c r="H81">
        <v>0</v>
      </c>
      <c r="I81">
        <v>3.6509999999999998</v>
      </c>
    </row>
    <row r="82" spans="2:9" x14ac:dyDescent="0.25">
      <c r="C82" t="s">
        <v>48</v>
      </c>
      <c r="D82">
        <v>1.5</v>
      </c>
      <c r="E82">
        <v>0.221</v>
      </c>
      <c r="F82">
        <v>46.268000000000001</v>
      </c>
      <c r="G82">
        <v>1</v>
      </c>
      <c r="H82">
        <v>0</v>
      </c>
      <c r="I82">
        <v>4.4820000000000002</v>
      </c>
    </row>
    <row r="83" spans="2:9" x14ac:dyDescent="0.25">
      <c r="C83" t="s">
        <v>166</v>
      </c>
      <c r="D83">
        <v>1.8220000000000001</v>
      </c>
      <c r="E83">
        <v>0.22900000000000001</v>
      </c>
      <c r="F83">
        <v>63.067</v>
      </c>
      <c r="G83">
        <v>1</v>
      </c>
      <c r="H83">
        <v>0</v>
      </c>
      <c r="I83">
        <v>6.181</v>
      </c>
    </row>
    <row r="84" spans="2:9" x14ac:dyDescent="0.25">
      <c r="C84" t="s">
        <v>127</v>
      </c>
      <c r="D84">
        <v>0.64200000000000002</v>
      </c>
      <c r="E84">
        <v>0.11600000000000001</v>
      </c>
      <c r="F84">
        <v>30.824999999999999</v>
      </c>
      <c r="G84">
        <v>1</v>
      </c>
      <c r="H84">
        <v>0</v>
      </c>
      <c r="I84">
        <v>1.899</v>
      </c>
    </row>
    <row r="85" spans="2:9" x14ac:dyDescent="0.25">
      <c r="C85" t="s">
        <v>169</v>
      </c>
      <c r="D85">
        <v>1.9179999999999999</v>
      </c>
      <c r="E85">
        <v>0.26</v>
      </c>
      <c r="F85">
        <v>54.332999999999998</v>
      </c>
      <c r="G85">
        <v>1</v>
      </c>
      <c r="H85">
        <v>0</v>
      </c>
      <c r="I85">
        <v>6.81</v>
      </c>
    </row>
    <row r="86" spans="2:9" x14ac:dyDescent="0.25">
      <c r="B86" t="s">
        <v>128</v>
      </c>
      <c r="C86" t="s">
        <v>40</v>
      </c>
      <c r="F86">
        <v>331.375</v>
      </c>
      <c r="G86">
        <v>3</v>
      </c>
      <c r="H86">
        <v>0</v>
      </c>
    </row>
    <row r="87" spans="2:9" x14ac:dyDescent="0.25">
      <c r="C87" t="s">
        <v>41</v>
      </c>
      <c r="D87">
        <v>-0.73199999999999998</v>
      </c>
      <c r="E87">
        <v>0.251</v>
      </c>
      <c r="F87">
        <v>8.5389999999999997</v>
      </c>
      <c r="G87">
        <v>1</v>
      </c>
      <c r="H87">
        <v>3.0000000000000001E-3</v>
      </c>
      <c r="I87">
        <v>0.48099999999999998</v>
      </c>
    </row>
    <row r="88" spans="2:9" x14ac:dyDescent="0.25">
      <c r="C88" t="s">
        <v>42</v>
      </c>
      <c r="D88">
        <v>-2.8969999999999998</v>
      </c>
      <c r="E88">
        <v>0.219</v>
      </c>
      <c r="F88">
        <v>174.34299999999999</v>
      </c>
      <c r="G88">
        <v>1</v>
      </c>
      <c r="H88">
        <v>0</v>
      </c>
      <c r="I88">
        <v>5.5E-2</v>
      </c>
    </row>
    <row r="89" spans="2:9" x14ac:dyDescent="0.25">
      <c r="C89" t="s">
        <v>43</v>
      </c>
      <c r="D89">
        <v>-1.5369999999999999</v>
      </c>
      <c r="E89">
        <v>0.23300000000000001</v>
      </c>
      <c r="F89">
        <v>43.686999999999998</v>
      </c>
      <c r="G89">
        <v>1</v>
      </c>
      <c r="H89">
        <v>0</v>
      </c>
      <c r="I89">
        <v>0.215</v>
      </c>
    </row>
    <row r="90" spans="2:9" x14ac:dyDescent="0.25">
      <c r="C90" t="s">
        <v>125</v>
      </c>
      <c r="D90">
        <v>0.70799999999999996</v>
      </c>
      <c r="E90">
        <v>0.107</v>
      </c>
      <c r="F90">
        <v>44.006999999999998</v>
      </c>
      <c r="G90">
        <v>1</v>
      </c>
      <c r="H90">
        <v>0</v>
      </c>
      <c r="I90">
        <v>2.0310000000000001</v>
      </c>
    </row>
    <row r="91" spans="2:9" x14ac:dyDescent="0.25">
      <c r="C91" t="s">
        <v>45</v>
      </c>
      <c r="F91">
        <v>74.313000000000002</v>
      </c>
      <c r="G91">
        <v>4</v>
      </c>
      <c r="H91">
        <v>0</v>
      </c>
    </row>
    <row r="92" spans="2:9" x14ac:dyDescent="0.25">
      <c r="C92" t="s">
        <v>46</v>
      </c>
      <c r="D92">
        <v>0.92700000000000005</v>
      </c>
      <c r="E92">
        <v>0.19600000000000001</v>
      </c>
      <c r="F92">
        <v>22.271999999999998</v>
      </c>
      <c r="G92">
        <v>1</v>
      </c>
      <c r="H92">
        <v>0</v>
      </c>
      <c r="I92">
        <v>2.5259999999999998</v>
      </c>
    </row>
    <row r="93" spans="2:9" x14ac:dyDescent="0.25">
      <c r="C93" t="s">
        <v>47</v>
      </c>
      <c r="D93">
        <v>1.5249999999999999</v>
      </c>
      <c r="E93">
        <v>0.24299999999999999</v>
      </c>
      <c r="F93">
        <v>39.238</v>
      </c>
      <c r="G93">
        <v>1</v>
      </c>
      <c r="H93">
        <v>0</v>
      </c>
      <c r="I93">
        <v>4.5949999999999998</v>
      </c>
    </row>
    <row r="94" spans="2:9" x14ac:dyDescent="0.25">
      <c r="C94" t="s">
        <v>48</v>
      </c>
      <c r="D94">
        <v>1.766</v>
      </c>
      <c r="E94">
        <v>0.254</v>
      </c>
      <c r="F94">
        <v>48.351999999999997</v>
      </c>
      <c r="G94">
        <v>1</v>
      </c>
      <c r="H94">
        <v>0</v>
      </c>
      <c r="I94">
        <v>5.8479999999999999</v>
      </c>
    </row>
    <row r="95" spans="2:9" x14ac:dyDescent="0.25">
      <c r="C95" t="s">
        <v>166</v>
      </c>
      <c r="D95">
        <v>2.0630000000000002</v>
      </c>
      <c r="E95">
        <v>0.25700000000000001</v>
      </c>
      <c r="F95">
        <v>64.656000000000006</v>
      </c>
      <c r="G95">
        <v>1</v>
      </c>
      <c r="H95">
        <v>0</v>
      </c>
      <c r="I95">
        <v>7.8710000000000004</v>
      </c>
    </row>
    <row r="96" spans="2:9" x14ac:dyDescent="0.25">
      <c r="C96" t="s">
        <v>127</v>
      </c>
      <c r="D96">
        <v>0.627</v>
      </c>
      <c r="E96">
        <v>0.11600000000000001</v>
      </c>
      <c r="F96">
        <v>29.274000000000001</v>
      </c>
      <c r="G96">
        <v>1</v>
      </c>
      <c r="H96">
        <v>0</v>
      </c>
      <c r="I96">
        <v>1.8720000000000001</v>
      </c>
    </row>
    <row r="97" spans="2:9" x14ac:dyDescent="0.25">
      <c r="C97" t="s">
        <v>96</v>
      </c>
      <c r="D97">
        <v>8.9999999999999993E-3</v>
      </c>
      <c r="E97">
        <v>4.0000000000000001E-3</v>
      </c>
      <c r="F97">
        <v>4.6719999999999997</v>
      </c>
      <c r="G97">
        <v>1</v>
      </c>
      <c r="H97">
        <v>3.1E-2</v>
      </c>
      <c r="I97">
        <v>1.0089999999999999</v>
      </c>
    </row>
    <row r="98" spans="2:9" x14ac:dyDescent="0.25">
      <c r="C98" t="s">
        <v>169</v>
      </c>
      <c r="D98">
        <v>1.306</v>
      </c>
      <c r="E98">
        <v>0.38400000000000001</v>
      </c>
      <c r="F98">
        <v>11.558999999999999</v>
      </c>
      <c r="G98">
        <v>1</v>
      </c>
      <c r="H98">
        <v>1E-3</v>
      </c>
      <c r="I98">
        <v>3.6920000000000002</v>
      </c>
    </row>
    <row r="99" spans="2:9" x14ac:dyDescent="0.25">
      <c r="B99" t="s">
        <v>129</v>
      </c>
    </row>
    <row r="100" spans="2:9" x14ac:dyDescent="0.25">
      <c r="B100" t="s">
        <v>130</v>
      </c>
    </row>
    <row r="101" spans="2:9" x14ac:dyDescent="0.25">
      <c r="B101" t="s">
        <v>13</v>
      </c>
    </row>
    <row r="102" spans="2:9" x14ac:dyDescent="0.25">
      <c r="B102" t="s">
        <v>14</v>
      </c>
    </row>
    <row r="103" spans="2:9" x14ac:dyDescent="0.25">
      <c r="B103" t="s">
        <v>15</v>
      </c>
    </row>
  </sheetData>
  <mergeCells count="7">
    <mergeCell ref="B2:K2"/>
    <mergeCell ref="B19:K19"/>
    <mergeCell ref="B20:K20"/>
    <mergeCell ref="B3:B15"/>
    <mergeCell ref="B16:K16"/>
    <mergeCell ref="B17:K17"/>
    <mergeCell ref="B18:K18"/>
  </mergeCells>
  <phoneticPr fontId="2" type="noConversion"/>
  <pageMargins left="0.7" right="0.7" top="0.75" bottom="0.75"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W66"/>
  <sheetViews>
    <sheetView workbookViewId="0">
      <selection activeCell="L14" sqref="L14"/>
    </sheetView>
  </sheetViews>
  <sheetFormatPr defaultColWidth="8.85546875" defaultRowHeight="15" x14ac:dyDescent="0.25"/>
  <cols>
    <col min="2" max="2" width="11.140625" customWidth="1"/>
    <col min="17" max="17" width="14.140625" customWidth="1"/>
  </cols>
  <sheetData>
    <row r="1" spans="1:23" ht="15.75" customHeight="1" thickBot="1" x14ac:dyDescent="0.3">
      <c r="A1" s="154" t="s">
        <v>168</v>
      </c>
      <c r="B1" s="154"/>
      <c r="C1" s="154"/>
      <c r="D1" s="154"/>
      <c r="E1" s="154"/>
      <c r="F1" s="154"/>
      <c r="G1" s="154"/>
      <c r="H1" s="154"/>
      <c r="I1" s="64"/>
      <c r="P1" t="s">
        <v>168</v>
      </c>
    </row>
    <row r="2" spans="1:23" ht="15.75" customHeight="1" thickTop="1" thickBot="1" x14ac:dyDescent="0.3">
      <c r="A2" s="155"/>
      <c r="B2" s="156"/>
      <c r="C2" s="77" t="s">
        <v>182</v>
      </c>
      <c r="D2" s="78" t="s">
        <v>183</v>
      </c>
      <c r="E2" s="78" t="s">
        <v>106</v>
      </c>
      <c r="F2" s="78" t="s">
        <v>107</v>
      </c>
      <c r="G2" s="78" t="s">
        <v>108</v>
      </c>
      <c r="H2" s="79" t="s">
        <v>184</v>
      </c>
      <c r="I2" s="64"/>
      <c r="R2" t="s">
        <v>182</v>
      </c>
      <c r="S2" t="s">
        <v>183</v>
      </c>
      <c r="T2" t="s">
        <v>106</v>
      </c>
      <c r="U2" t="s">
        <v>107</v>
      </c>
      <c r="V2" t="s">
        <v>108</v>
      </c>
      <c r="W2" t="s">
        <v>184</v>
      </c>
    </row>
    <row r="3" spans="1:23" ht="15.75" thickTop="1" x14ac:dyDescent="0.25">
      <c r="A3" s="157" t="s">
        <v>185</v>
      </c>
      <c r="B3" s="65" t="s">
        <v>40</v>
      </c>
      <c r="D3" s="71"/>
      <c r="E3" s="67">
        <v>34.187589449634025</v>
      </c>
      <c r="F3" s="68">
        <v>3</v>
      </c>
      <c r="G3" s="66">
        <v>1.8085114982714868E-7</v>
      </c>
      <c r="H3" s="72"/>
      <c r="I3" s="64"/>
      <c r="L3">
        <f>INDEX(C3:C6,tool!R5)</f>
        <v>-0.214</v>
      </c>
      <c r="P3" t="s">
        <v>122</v>
      </c>
      <c r="Q3" t="s">
        <v>40</v>
      </c>
      <c r="T3">
        <v>47.506</v>
      </c>
      <c r="U3">
        <v>3</v>
      </c>
      <c r="V3">
        <v>0</v>
      </c>
    </row>
    <row r="4" spans="1:23" ht="24" x14ac:dyDescent="0.25">
      <c r="A4" s="157"/>
      <c r="B4" s="65" t="s">
        <v>41</v>
      </c>
      <c r="C4">
        <v>-0.214</v>
      </c>
      <c r="D4" s="66">
        <v>0.1402423623177336</v>
      </c>
      <c r="E4" s="67">
        <v>4.5763853379047781</v>
      </c>
      <c r="F4" s="68">
        <v>1</v>
      </c>
      <c r="G4" s="66">
        <v>3.2415525580374645E-2</v>
      </c>
      <c r="H4" s="70">
        <v>0.74080836613562207</v>
      </c>
      <c r="I4" s="64"/>
      <c r="Q4" t="s">
        <v>41</v>
      </c>
      <c r="R4">
        <v>0.45600000000000002</v>
      </c>
      <c r="S4">
        <v>0.13100000000000001</v>
      </c>
      <c r="T4">
        <v>12.096</v>
      </c>
      <c r="U4">
        <v>1</v>
      </c>
      <c r="V4">
        <v>1E-3</v>
      </c>
      <c r="W4">
        <v>1.5780000000000001</v>
      </c>
    </row>
    <row r="5" spans="1:23" ht="24" x14ac:dyDescent="0.25">
      <c r="A5" s="157"/>
      <c r="B5" s="65" t="s">
        <v>42</v>
      </c>
      <c r="C5">
        <v>-0.92400000000000004</v>
      </c>
      <c r="D5" s="66">
        <v>0.16098294292311827</v>
      </c>
      <c r="E5" s="67">
        <v>34.118951828269793</v>
      </c>
      <c r="F5" s="68">
        <v>1</v>
      </c>
      <c r="G5" s="66">
        <v>5.1843870326859E-9</v>
      </c>
      <c r="H5" s="70">
        <v>0.39050113856068436</v>
      </c>
      <c r="I5" s="64"/>
      <c r="Q5" t="s">
        <v>42</v>
      </c>
      <c r="R5">
        <v>0.26200000000000001</v>
      </c>
      <c r="S5">
        <v>0.13500000000000001</v>
      </c>
      <c r="T5">
        <v>3.7810000000000001</v>
      </c>
      <c r="U5">
        <v>1</v>
      </c>
      <c r="V5">
        <v>5.1999999999999998E-2</v>
      </c>
      <c r="W5">
        <v>1.3</v>
      </c>
    </row>
    <row r="6" spans="1:23" ht="24" x14ac:dyDescent="0.25">
      <c r="A6" s="157"/>
      <c r="B6" s="65" t="s">
        <v>43</v>
      </c>
      <c r="C6">
        <v>-0.41399999999999998</v>
      </c>
      <c r="D6" s="66">
        <v>0.14001649494296428</v>
      </c>
      <c r="E6" s="67">
        <v>4.0041840313492507</v>
      </c>
      <c r="F6" s="68">
        <v>1</v>
      </c>
      <c r="G6" s="66">
        <v>4.5387461492369129E-2</v>
      </c>
      <c r="H6" s="70">
        <v>0.75564815848934763</v>
      </c>
      <c r="I6" s="64"/>
      <c r="Q6" t="s">
        <v>43</v>
      </c>
      <c r="R6">
        <v>-0.51400000000000001</v>
      </c>
      <c r="S6">
        <v>0.155</v>
      </c>
      <c r="T6">
        <v>11.048</v>
      </c>
      <c r="U6">
        <v>1</v>
      </c>
      <c r="V6">
        <v>1E-3</v>
      </c>
      <c r="W6">
        <v>0.59799999999999998</v>
      </c>
    </row>
    <row r="7" spans="1:23" ht="36" x14ac:dyDescent="0.25">
      <c r="A7" s="157"/>
      <c r="B7" s="65" t="s">
        <v>44</v>
      </c>
      <c r="C7">
        <v>0.28899999999999998</v>
      </c>
      <c r="D7" s="66">
        <v>0.10704928420698991</v>
      </c>
      <c r="E7" s="67">
        <v>9.4332136329239589</v>
      </c>
      <c r="F7" s="68">
        <v>1</v>
      </c>
      <c r="G7" s="66">
        <v>2.1309055215716541E-3</v>
      </c>
      <c r="H7" s="69">
        <v>1.3892808186163019</v>
      </c>
      <c r="I7" s="64"/>
      <c r="L7">
        <f>C7*(tool!R7-1)</f>
        <v>0.28899999999999998</v>
      </c>
      <c r="Q7" t="s">
        <v>169</v>
      </c>
      <c r="R7">
        <v>-1.64</v>
      </c>
      <c r="S7">
        <v>9.9000000000000005E-2</v>
      </c>
      <c r="T7">
        <v>274.863</v>
      </c>
      <c r="U7">
        <v>1</v>
      </c>
      <c r="V7">
        <v>0</v>
      </c>
      <c r="W7">
        <v>0.19400000000000001</v>
      </c>
    </row>
    <row r="8" spans="1:23" x14ac:dyDescent="0.25">
      <c r="A8" s="157"/>
      <c r="B8" s="65" t="s">
        <v>45</v>
      </c>
      <c r="D8" s="71"/>
      <c r="E8" s="67">
        <v>35.678692241753403</v>
      </c>
      <c r="F8" s="68">
        <v>4</v>
      </c>
      <c r="G8" s="66">
        <v>3.3692733287696841E-7</v>
      </c>
      <c r="H8" s="72"/>
      <c r="I8" s="64"/>
      <c r="L8">
        <f>INDEX(C8:C12,tool!R15)</f>
        <v>-0.80200000000000005</v>
      </c>
      <c r="P8" t="s">
        <v>123</v>
      </c>
      <c r="Q8" t="s">
        <v>40</v>
      </c>
      <c r="T8">
        <v>38.881999999999998</v>
      </c>
      <c r="U8">
        <v>3</v>
      </c>
      <c r="V8">
        <v>0</v>
      </c>
    </row>
    <row r="9" spans="1:23" x14ac:dyDescent="0.25">
      <c r="A9" s="157"/>
      <c r="B9" s="65" t="s">
        <v>46</v>
      </c>
      <c r="C9">
        <v>-8.7999999999999995E-2</v>
      </c>
      <c r="D9" s="66">
        <v>0.24242883491773484</v>
      </c>
      <c r="E9" s="66">
        <v>0.16145124127927218</v>
      </c>
      <c r="F9" s="68">
        <v>1</v>
      </c>
      <c r="G9" s="66">
        <v>0.6878238939694773</v>
      </c>
      <c r="H9" s="70">
        <v>0.90718369445557201</v>
      </c>
      <c r="I9" s="64"/>
      <c r="Q9" t="s">
        <v>41</v>
      </c>
      <c r="R9">
        <v>0.41499999999999998</v>
      </c>
      <c r="S9">
        <v>0.13200000000000001</v>
      </c>
      <c r="T9">
        <v>9.8490000000000002</v>
      </c>
      <c r="U9">
        <v>1</v>
      </c>
      <c r="V9">
        <v>2E-3</v>
      </c>
      <c r="W9">
        <v>1.514</v>
      </c>
    </row>
    <row r="10" spans="1:23" x14ac:dyDescent="0.25">
      <c r="A10" s="157"/>
      <c r="B10" s="65" t="s">
        <v>47</v>
      </c>
      <c r="C10">
        <v>-0.42799999999999999</v>
      </c>
      <c r="D10" s="66">
        <v>0.26067077645876047</v>
      </c>
      <c r="E10" s="67">
        <v>3.363562574162148</v>
      </c>
      <c r="F10" s="68">
        <v>1</v>
      </c>
      <c r="G10" s="66">
        <v>6.6653728100701165E-2</v>
      </c>
      <c r="H10" s="70">
        <v>0.61997838080161261</v>
      </c>
      <c r="I10" s="64"/>
      <c r="Q10" t="s">
        <v>42</v>
      </c>
      <c r="R10">
        <v>0.19400000000000001</v>
      </c>
      <c r="S10">
        <v>0.13600000000000001</v>
      </c>
      <c r="T10">
        <v>2.016</v>
      </c>
      <c r="U10">
        <v>1</v>
      </c>
      <c r="V10">
        <v>0.156</v>
      </c>
      <c r="W10">
        <v>1.214</v>
      </c>
    </row>
    <row r="11" spans="1:23" x14ac:dyDescent="0.25">
      <c r="A11" s="157"/>
      <c r="B11" s="65" t="s">
        <v>48</v>
      </c>
      <c r="C11">
        <v>-0.80200000000000005</v>
      </c>
      <c r="D11" s="66">
        <v>0.27053878687914784</v>
      </c>
      <c r="E11" s="67">
        <v>11.497685765585762</v>
      </c>
      <c r="F11" s="68">
        <v>1</v>
      </c>
      <c r="G11" s="66">
        <v>6.9682895770679357E-4</v>
      </c>
      <c r="H11" s="70">
        <v>0.39957677827541349</v>
      </c>
      <c r="I11" s="64"/>
      <c r="Q11" t="s">
        <v>43</v>
      </c>
      <c r="R11">
        <v>-0.48499999999999999</v>
      </c>
      <c r="S11">
        <v>0.155</v>
      </c>
      <c r="T11">
        <v>9.7200000000000006</v>
      </c>
      <c r="U11">
        <v>1</v>
      </c>
      <c r="V11">
        <v>2E-3</v>
      </c>
      <c r="W11">
        <v>0.61599999999999999</v>
      </c>
    </row>
    <row r="12" spans="1:23" x14ac:dyDescent="0.25">
      <c r="A12" s="157"/>
      <c r="B12" s="65" t="s">
        <v>166</v>
      </c>
      <c r="C12">
        <v>-0.60399999999999998</v>
      </c>
      <c r="D12" s="66">
        <v>0.26581367872120648</v>
      </c>
      <c r="E12" s="67">
        <v>6.6752055752187189</v>
      </c>
      <c r="F12" s="68">
        <v>1</v>
      </c>
      <c r="G12" s="66">
        <v>9.7763235866109733E-3</v>
      </c>
      <c r="H12" s="70">
        <v>0.50320010572943441</v>
      </c>
      <c r="I12" s="64"/>
      <c r="Q12" t="s">
        <v>45</v>
      </c>
      <c r="T12">
        <v>29.884</v>
      </c>
      <c r="U12">
        <v>4</v>
      </c>
      <c r="V12">
        <v>0</v>
      </c>
    </row>
    <row r="13" spans="1:23" x14ac:dyDescent="0.25">
      <c r="A13" s="157"/>
      <c r="B13" s="65" t="s">
        <v>167</v>
      </c>
      <c r="C13">
        <v>0.22900000000000001</v>
      </c>
      <c r="D13" s="66">
        <v>0.10900601200730531</v>
      </c>
      <c r="E13" s="67">
        <v>9.5351756361317221</v>
      </c>
      <c r="F13" s="68">
        <v>1</v>
      </c>
      <c r="G13" s="66">
        <v>2.0157088276303824E-3</v>
      </c>
      <c r="H13" s="69">
        <v>1.400179626932337</v>
      </c>
      <c r="I13" s="64"/>
      <c r="L13">
        <f>C13*(tool!R11-1)</f>
        <v>0.22900000000000001</v>
      </c>
      <c r="Q13" t="s">
        <v>46</v>
      </c>
      <c r="R13">
        <v>0.59299999999999997</v>
      </c>
      <c r="S13">
        <v>0.22700000000000001</v>
      </c>
      <c r="T13">
        <v>6.8529999999999998</v>
      </c>
      <c r="U13">
        <v>1</v>
      </c>
      <c r="V13">
        <v>8.9999999999999993E-3</v>
      </c>
      <c r="W13">
        <v>1.81</v>
      </c>
    </row>
    <row r="14" spans="1:23" ht="15.75" thickBot="1" x14ac:dyDescent="0.3">
      <c r="A14" s="158"/>
      <c r="B14" s="73" t="s">
        <v>169</v>
      </c>
      <c r="C14">
        <v>-1.089</v>
      </c>
      <c r="D14" s="74">
        <v>0.28507024799167563</v>
      </c>
      <c r="E14" s="75">
        <v>26.18023362604751</v>
      </c>
      <c r="F14" s="76">
        <v>1</v>
      </c>
      <c r="G14" s="74">
        <v>3.1098960707139107E-7</v>
      </c>
      <c r="H14" s="80">
        <v>0.23255972490740195</v>
      </c>
      <c r="I14" s="64"/>
      <c r="L14" s="81">
        <f>C14</f>
        <v>-1.089</v>
      </c>
      <c r="Q14" t="s">
        <v>47</v>
      </c>
      <c r="R14">
        <v>0.51400000000000001</v>
      </c>
      <c r="S14">
        <v>0.14499999999999999</v>
      </c>
      <c r="T14">
        <v>12.481</v>
      </c>
      <c r="U14">
        <v>1</v>
      </c>
      <c r="V14">
        <v>0</v>
      </c>
      <c r="W14">
        <v>1.671</v>
      </c>
    </row>
    <row r="15" spans="1:23" ht="15.75" thickTop="1" x14ac:dyDescent="0.25">
      <c r="A15" s="153" t="s">
        <v>170</v>
      </c>
      <c r="B15" s="153"/>
      <c r="C15" s="153"/>
      <c r="D15" s="153"/>
      <c r="E15" s="153"/>
      <c r="F15" s="153"/>
      <c r="G15" s="153"/>
      <c r="H15" s="153"/>
      <c r="I15" s="64"/>
      <c r="L15" s="63"/>
      <c r="Q15" t="s">
        <v>48</v>
      </c>
      <c r="R15">
        <v>0.186</v>
      </c>
      <c r="S15">
        <v>0.16900000000000001</v>
      </c>
      <c r="T15">
        <v>1.204</v>
      </c>
      <c r="U15">
        <v>1</v>
      </c>
      <c r="V15">
        <v>0.27200000000000002</v>
      </c>
      <c r="W15">
        <v>1.204</v>
      </c>
    </row>
    <row r="16" spans="1:23" x14ac:dyDescent="0.25">
      <c r="A16" s="153" t="s">
        <v>171</v>
      </c>
      <c r="B16" s="153"/>
      <c r="C16" s="153"/>
      <c r="D16" s="153"/>
      <c r="E16" s="153"/>
      <c r="F16" s="153"/>
      <c r="G16" s="153"/>
      <c r="H16" s="153"/>
      <c r="I16" s="64"/>
      <c r="Q16" t="s">
        <v>166</v>
      </c>
      <c r="R16">
        <v>-0.16300000000000001</v>
      </c>
      <c r="S16">
        <v>0.182</v>
      </c>
      <c r="T16">
        <v>0.79900000000000004</v>
      </c>
      <c r="U16">
        <v>1</v>
      </c>
      <c r="V16">
        <v>0.371</v>
      </c>
      <c r="W16">
        <v>0.85</v>
      </c>
    </row>
    <row r="17" spans="1:23" x14ac:dyDescent="0.25">
      <c r="A17" s="153" t="s">
        <v>186</v>
      </c>
      <c r="B17" s="153"/>
      <c r="C17" s="153"/>
      <c r="D17" s="153"/>
      <c r="E17" s="153"/>
      <c r="F17" s="153"/>
      <c r="G17" s="153"/>
      <c r="H17" s="153"/>
      <c r="I17" s="64"/>
      <c r="L17">
        <f>SUM(L3:L15)</f>
        <v>-1.5870000000000002</v>
      </c>
      <c r="Q17" t="s">
        <v>169</v>
      </c>
      <c r="R17">
        <v>-1.8779999999999999</v>
      </c>
      <c r="S17">
        <v>0.152</v>
      </c>
      <c r="T17">
        <v>153.131</v>
      </c>
      <c r="U17">
        <v>1</v>
      </c>
      <c r="V17">
        <v>0</v>
      </c>
      <c r="W17">
        <v>0.153</v>
      </c>
    </row>
    <row r="18" spans="1:23" x14ac:dyDescent="0.25">
      <c r="A18" s="153" t="s">
        <v>187</v>
      </c>
      <c r="B18" s="153"/>
      <c r="C18" s="153"/>
      <c r="D18" s="153"/>
      <c r="E18" s="153"/>
      <c r="F18" s="153"/>
      <c r="G18" s="153"/>
      <c r="H18" s="153"/>
      <c r="I18" s="64"/>
      <c r="P18" t="s">
        <v>124</v>
      </c>
      <c r="Q18" t="s">
        <v>40</v>
      </c>
      <c r="T18">
        <v>39.378999999999998</v>
      </c>
      <c r="U18">
        <v>3</v>
      </c>
      <c r="V18">
        <v>0</v>
      </c>
    </row>
    <row r="19" spans="1:23" x14ac:dyDescent="0.25">
      <c r="L19">
        <f>EXP(L17)/(1+EXP(L17))</f>
        <v>0.16980639464796907</v>
      </c>
      <c r="Q19" t="s">
        <v>41</v>
      </c>
      <c r="R19">
        <v>0.42299999999999999</v>
      </c>
      <c r="S19">
        <v>0.13200000000000001</v>
      </c>
      <c r="T19">
        <v>10.193</v>
      </c>
      <c r="U19">
        <v>1</v>
      </c>
      <c r="V19">
        <v>1E-3</v>
      </c>
      <c r="W19">
        <v>1.526</v>
      </c>
    </row>
    <row r="20" spans="1:23" x14ac:dyDescent="0.25">
      <c r="Q20" t="s">
        <v>42</v>
      </c>
      <c r="R20">
        <v>0.19800000000000001</v>
      </c>
      <c r="S20">
        <v>0.13700000000000001</v>
      </c>
      <c r="T20">
        <v>2.1030000000000002</v>
      </c>
      <c r="U20">
        <v>1</v>
      </c>
      <c r="V20">
        <v>0.14699999999999999</v>
      </c>
      <c r="W20">
        <v>1.2190000000000001</v>
      </c>
    </row>
    <row r="21" spans="1:23" x14ac:dyDescent="0.25">
      <c r="Q21" t="s">
        <v>43</v>
      </c>
      <c r="R21">
        <v>-0.48299999999999998</v>
      </c>
      <c r="S21">
        <v>0.156</v>
      </c>
      <c r="T21">
        <v>9.6110000000000007</v>
      </c>
      <c r="U21">
        <v>1</v>
      </c>
      <c r="V21">
        <v>2E-3</v>
      </c>
      <c r="W21">
        <v>0.61699999999999999</v>
      </c>
    </row>
    <row r="22" spans="1:23" x14ac:dyDescent="0.25">
      <c r="Q22" t="s">
        <v>125</v>
      </c>
      <c r="R22">
        <v>-0.28000000000000003</v>
      </c>
      <c r="S22">
        <v>9.8000000000000004E-2</v>
      </c>
      <c r="T22">
        <v>8.1319999999999997</v>
      </c>
      <c r="U22">
        <v>1</v>
      </c>
      <c r="V22">
        <v>4.0000000000000001E-3</v>
      </c>
      <c r="W22">
        <v>0.75600000000000001</v>
      </c>
    </row>
    <row r="23" spans="1:23" x14ac:dyDescent="0.25">
      <c r="A23" t="s">
        <v>168</v>
      </c>
      <c r="Q23" t="s">
        <v>45</v>
      </c>
      <c r="T23">
        <v>29.488</v>
      </c>
      <c r="U23">
        <v>4</v>
      </c>
      <c r="V23">
        <v>0</v>
      </c>
    </row>
    <row r="24" spans="1:23" x14ac:dyDescent="0.25">
      <c r="C24" t="s">
        <v>182</v>
      </c>
      <c r="D24" t="s">
        <v>183</v>
      </c>
      <c r="E24" t="s">
        <v>106</v>
      </c>
      <c r="F24" t="s">
        <v>107</v>
      </c>
      <c r="G24" t="s">
        <v>108</v>
      </c>
      <c r="H24" t="s">
        <v>184</v>
      </c>
      <c r="Q24" t="s">
        <v>46</v>
      </c>
      <c r="R24">
        <v>0.56799999999999995</v>
      </c>
      <c r="S24">
        <v>0.22700000000000001</v>
      </c>
      <c r="T24">
        <v>6.2450000000000001</v>
      </c>
      <c r="U24">
        <v>1</v>
      </c>
      <c r="V24">
        <v>1.2E-2</v>
      </c>
      <c r="W24">
        <v>1.764</v>
      </c>
    </row>
    <row r="25" spans="1:23" x14ac:dyDescent="0.25">
      <c r="A25" t="s">
        <v>122</v>
      </c>
      <c r="B25" t="s">
        <v>40</v>
      </c>
      <c r="E25">
        <v>47.506</v>
      </c>
      <c r="F25">
        <v>3</v>
      </c>
      <c r="G25">
        <v>0</v>
      </c>
      <c r="Q25" t="s">
        <v>47</v>
      </c>
      <c r="R25">
        <v>0.51400000000000001</v>
      </c>
      <c r="S25">
        <v>0.14599999999999999</v>
      </c>
      <c r="T25">
        <v>12.491</v>
      </c>
      <c r="U25">
        <v>1</v>
      </c>
      <c r="V25">
        <v>0</v>
      </c>
      <c r="W25">
        <v>1.673</v>
      </c>
    </row>
    <row r="26" spans="1:23" x14ac:dyDescent="0.25">
      <c r="B26" t="s">
        <v>41</v>
      </c>
      <c r="C26">
        <v>-0.19400000000000001</v>
      </c>
      <c r="D26">
        <v>0.126</v>
      </c>
      <c r="E26">
        <v>2.3780000000000001</v>
      </c>
      <c r="F26">
        <v>1</v>
      </c>
      <c r="G26">
        <v>0.123</v>
      </c>
      <c r="H26">
        <v>0.82399999999999995</v>
      </c>
      <c r="Q26" t="s">
        <v>48</v>
      </c>
      <c r="R26">
        <v>0.19800000000000001</v>
      </c>
      <c r="S26">
        <v>0.17</v>
      </c>
      <c r="T26">
        <v>1.3680000000000001</v>
      </c>
      <c r="U26">
        <v>1</v>
      </c>
      <c r="V26">
        <v>0.24199999999999999</v>
      </c>
      <c r="W26">
        <v>1.2190000000000001</v>
      </c>
    </row>
    <row r="27" spans="1:23" x14ac:dyDescent="0.25">
      <c r="B27" t="s">
        <v>42</v>
      </c>
      <c r="C27">
        <v>-0.97</v>
      </c>
      <c r="D27">
        <v>0.14699999999999999</v>
      </c>
      <c r="E27">
        <v>43.686999999999998</v>
      </c>
      <c r="F27">
        <v>1</v>
      </c>
      <c r="G27">
        <v>0</v>
      </c>
      <c r="H27">
        <v>0.379</v>
      </c>
      <c r="Q27" t="s">
        <v>166</v>
      </c>
      <c r="R27">
        <v>-0.16700000000000001</v>
      </c>
      <c r="S27">
        <v>0.182</v>
      </c>
      <c r="T27">
        <v>0.83399999999999996</v>
      </c>
      <c r="U27">
        <v>1</v>
      </c>
      <c r="V27">
        <v>0.36099999999999999</v>
      </c>
      <c r="W27">
        <v>0.84699999999999998</v>
      </c>
    </row>
    <row r="28" spans="1:23" x14ac:dyDescent="0.25">
      <c r="B28" t="s">
        <v>43</v>
      </c>
      <c r="C28">
        <v>-0.45600000000000002</v>
      </c>
      <c r="D28">
        <v>0.13100000000000001</v>
      </c>
      <c r="E28">
        <v>12.096</v>
      </c>
      <c r="F28">
        <v>1</v>
      </c>
      <c r="G28">
        <v>1E-3</v>
      </c>
      <c r="H28">
        <v>0.63400000000000001</v>
      </c>
      <c r="Q28" t="s">
        <v>169</v>
      </c>
      <c r="R28">
        <v>-1.7490000000000001</v>
      </c>
      <c r="S28">
        <v>0.158</v>
      </c>
      <c r="T28">
        <v>122.453</v>
      </c>
      <c r="U28">
        <v>1</v>
      </c>
      <c r="V28">
        <v>0</v>
      </c>
      <c r="W28">
        <v>0.17399999999999999</v>
      </c>
    </row>
    <row r="29" spans="1:23" x14ac:dyDescent="0.25">
      <c r="B29" t="s">
        <v>169</v>
      </c>
      <c r="C29">
        <v>-1.1839999999999999</v>
      </c>
      <c r="D29">
        <v>8.5999999999999993E-2</v>
      </c>
      <c r="E29">
        <v>188.869</v>
      </c>
      <c r="F29">
        <v>1</v>
      </c>
      <c r="G29">
        <v>0</v>
      </c>
      <c r="H29">
        <v>0.30599999999999999</v>
      </c>
      <c r="P29" t="s">
        <v>126</v>
      </c>
      <c r="Q29" t="s">
        <v>40</v>
      </c>
      <c r="T29">
        <v>40.75</v>
      </c>
      <c r="U29">
        <v>3</v>
      </c>
      <c r="V29">
        <v>0</v>
      </c>
    </row>
    <row r="30" spans="1:23" x14ac:dyDescent="0.25">
      <c r="A30" t="s">
        <v>123</v>
      </c>
      <c r="B30" t="s">
        <v>40</v>
      </c>
      <c r="E30">
        <v>38.881999999999998</v>
      </c>
      <c r="F30">
        <v>3</v>
      </c>
      <c r="G30">
        <v>0</v>
      </c>
      <c r="Q30" t="s">
        <v>41</v>
      </c>
      <c r="R30">
        <v>0.41399999999999998</v>
      </c>
      <c r="S30">
        <v>0.13200000000000001</v>
      </c>
      <c r="T30">
        <v>9.7449999999999992</v>
      </c>
      <c r="U30">
        <v>1</v>
      </c>
      <c r="V30">
        <v>2E-3</v>
      </c>
      <c r="W30">
        <v>1.512</v>
      </c>
    </row>
    <row r="31" spans="1:23" x14ac:dyDescent="0.25">
      <c r="B31" t="s">
        <v>41</v>
      </c>
      <c r="C31">
        <v>-0.221</v>
      </c>
      <c r="D31">
        <v>0.127</v>
      </c>
      <c r="E31">
        <v>3.0470000000000002</v>
      </c>
      <c r="F31">
        <v>1</v>
      </c>
      <c r="G31">
        <v>8.1000000000000003E-2</v>
      </c>
      <c r="H31">
        <v>0.80200000000000005</v>
      </c>
      <c r="Q31" t="s">
        <v>42</v>
      </c>
      <c r="R31">
        <v>0.19900000000000001</v>
      </c>
      <c r="S31">
        <v>0.13700000000000001</v>
      </c>
      <c r="T31">
        <v>2.1280000000000001</v>
      </c>
      <c r="U31">
        <v>1</v>
      </c>
      <c r="V31">
        <v>0.14499999999999999</v>
      </c>
      <c r="W31">
        <v>1.2210000000000001</v>
      </c>
    </row>
    <row r="32" spans="1:23" x14ac:dyDescent="0.25">
      <c r="B32" t="s">
        <v>42</v>
      </c>
      <c r="C32">
        <v>-0.89900000000000002</v>
      </c>
      <c r="D32">
        <v>0.14799999999999999</v>
      </c>
      <c r="E32">
        <v>36.975999999999999</v>
      </c>
      <c r="F32">
        <v>1</v>
      </c>
      <c r="G32">
        <v>0</v>
      </c>
      <c r="H32">
        <v>0.40699999999999997</v>
      </c>
      <c r="Q32" t="s">
        <v>43</v>
      </c>
      <c r="R32">
        <v>-0.51</v>
      </c>
      <c r="S32">
        <v>0.156</v>
      </c>
      <c r="T32">
        <v>10.654999999999999</v>
      </c>
      <c r="U32">
        <v>1</v>
      </c>
      <c r="V32">
        <v>1E-3</v>
      </c>
      <c r="W32">
        <v>0.6</v>
      </c>
    </row>
    <row r="33" spans="1:23" x14ac:dyDescent="0.25">
      <c r="B33" t="s">
        <v>43</v>
      </c>
      <c r="C33">
        <v>-0.41499999999999998</v>
      </c>
      <c r="D33">
        <v>0.13200000000000001</v>
      </c>
      <c r="E33">
        <v>9.8490000000000002</v>
      </c>
      <c r="F33">
        <v>1</v>
      </c>
      <c r="G33">
        <v>2E-3</v>
      </c>
      <c r="H33">
        <v>0.66100000000000003</v>
      </c>
      <c r="Q33" t="s">
        <v>125</v>
      </c>
      <c r="R33">
        <v>-0.28899999999999998</v>
      </c>
      <c r="S33">
        <v>9.8000000000000004E-2</v>
      </c>
      <c r="T33">
        <v>8.6720000000000006</v>
      </c>
      <c r="U33">
        <v>1</v>
      </c>
      <c r="V33">
        <v>3.0000000000000001E-3</v>
      </c>
      <c r="W33">
        <v>0.749</v>
      </c>
    </row>
    <row r="34" spans="1:23" x14ac:dyDescent="0.25">
      <c r="B34" t="s">
        <v>45</v>
      </c>
      <c r="E34">
        <v>29.884</v>
      </c>
      <c r="F34">
        <v>4</v>
      </c>
      <c r="G34">
        <v>0</v>
      </c>
      <c r="Q34" t="s">
        <v>45</v>
      </c>
      <c r="T34">
        <v>31.774000000000001</v>
      </c>
      <c r="U34">
        <v>4</v>
      </c>
      <c r="V34">
        <v>0</v>
      </c>
    </row>
    <row r="35" spans="1:23" x14ac:dyDescent="0.25">
      <c r="B35" t="s">
        <v>46</v>
      </c>
      <c r="C35">
        <v>-0.08</v>
      </c>
      <c r="D35">
        <v>0.20100000000000001</v>
      </c>
      <c r="E35">
        <v>0.158</v>
      </c>
      <c r="F35">
        <v>1</v>
      </c>
      <c r="G35">
        <v>0.69099999999999995</v>
      </c>
      <c r="H35">
        <v>0.92300000000000004</v>
      </c>
      <c r="Q35" t="s">
        <v>46</v>
      </c>
      <c r="R35">
        <v>0.60399999999999998</v>
      </c>
      <c r="S35">
        <v>0.22800000000000001</v>
      </c>
      <c r="T35">
        <v>7.0229999999999997</v>
      </c>
      <c r="U35">
        <v>1</v>
      </c>
      <c r="V35">
        <v>8.0000000000000002E-3</v>
      </c>
      <c r="W35">
        <v>1.83</v>
      </c>
    </row>
    <row r="36" spans="1:23" x14ac:dyDescent="0.25">
      <c r="B36" t="s">
        <v>47</v>
      </c>
      <c r="C36">
        <v>-0.40799999999999997</v>
      </c>
      <c r="D36">
        <v>0.219</v>
      </c>
      <c r="E36">
        <v>3.456</v>
      </c>
      <c r="F36">
        <v>1</v>
      </c>
      <c r="G36">
        <v>6.3E-2</v>
      </c>
      <c r="H36">
        <v>0.66500000000000004</v>
      </c>
      <c r="Q36" t="s">
        <v>47</v>
      </c>
      <c r="R36">
        <v>0.51600000000000001</v>
      </c>
      <c r="S36">
        <v>0.14599999999999999</v>
      </c>
      <c r="T36">
        <v>12.557</v>
      </c>
      <c r="U36">
        <v>1</v>
      </c>
      <c r="V36">
        <v>0</v>
      </c>
      <c r="W36">
        <v>1.6759999999999999</v>
      </c>
    </row>
    <row r="37" spans="1:23" x14ac:dyDescent="0.25">
      <c r="B37" t="s">
        <v>48</v>
      </c>
      <c r="C37">
        <v>-0.75600000000000001</v>
      </c>
      <c r="D37">
        <v>0.23</v>
      </c>
      <c r="E37">
        <v>10.811999999999999</v>
      </c>
      <c r="F37">
        <v>1</v>
      </c>
      <c r="G37">
        <v>1E-3</v>
      </c>
      <c r="H37">
        <v>0.46899999999999997</v>
      </c>
      <c r="Q37" t="s">
        <v>48</v>
      </c>
      <c r="R37">
        <v>0.17599999999999999</v>
      </c>
      <c r="S37">
        <v>0.17</v>
      </c>
      <c r="T37">
        <v>1.0720000000000001</v>
      </c>
      <c r="U37">
        <v>1</v>
      </c>
      <c r="V37">
        <v>0.30099999999999999</v>
      </c>
      <c r="W37">
        <v>1.1919999999999999</v>
      </c>
    </row>
    <row r="38" spans="1:23" x14ac:dyDescent="0.25">
      <c r="B38" t="s">
        <v>166</v>
      </c>
      <c r="C38">
        <v>-0.59299999999999997</v>
      </c>
      <c r="D38">
        <v>0.22700000000000001</v>
      </c>
      <c r="E38">
        <v>6.8529999999999998</v>
      </c>
      <c r="F38">
        <v>1</v>
      </c>
      <c r="G38">
        <v>8.9999999999999993E-3</v>
      </c>
      <c r="H38">
        <v>0.55300000000000005</v>
      </c>
      <c r="Q38" t="s">
        <v>166</v>
      </c>
      <c r="R38">
        <v>-0.19800000000000001</v>
      </c>
      <c r="S38">
        <v>0.183</v>
      </c>
      <c r="T38">
        <v>1.1739999999999999</v>
      </c>
      <c r="U38">
        <v>1</v>
      </c>
      <c r="V38">
        <v>0.27900000000000003</v>
      </c>
      <c r="W38">
        <v>0.82</v>
      </c>
    </row>
    <row r="39" spans="1:23" x14ac:dyDescent="0.25">
      <c r="B39" t="s">
        <v>169</v>
      </c>
      <c r="C39">
        <v>-0.87</v>
      </c>
      <c r="D39">
        <v>0.20100000000000001</v>
      </c>
      <c r="E39">
        <v>18.788</v>
      </c>
      <c r="F39">
        <v>1</v>
      </c>
      <c r="G39">
        <v>0</v>
      </c>
      <c r="H39">
        <v>0.41899999999999998</v>
      </c>
      <c r="Q39" t="s">
        <v>127</v>
      </c>
      <c r="R39">
        <v>-0.22900000000000001</v>
      </c>
      <c r="S39">
        <v>0.10199999999999999</v>
      </c>
      <c r="T39">
        <v>5.0309999999999997</v>
      </c>
      <c r="U39">
        <v>1</v>
      </c>
      <c r="V39">
        <v>2.5000000000000001E-2</v>
      </c>
      <c r="W39">
        <v>0.79500000000000004</v>
      </c>
    </row>
    <row r="40" spans="1:23" x14ac:dyDescent="0.25">
      <c r="A40" t="s">
        <v>124</v>
      </c>
      <c r="B40" t="s">
        <v>40</v>
      </c>
      <c r="E40">
        <v>39.378999999999998</v>
      </c>
      <c r="F40">
        <v>3</v>
      </c>
      <c r="G40">
        <v>0</v>
      </c>
      <c r="Q40" t="s">
        <v>169</v>
      </c>
      <c r="R40">
        <v>-1.5880000000000001</v>
      </c>
      <c r="S40">
        <v>0.17299999999999999</v>
      </c>
      <c r="T40">
        <v>84.381</v>
      </c>
      <c r="U40">
        <v>1</v>
      </c>
      <c r="V40">
        <v>0</v>
      </c>
      <c r="W40">
        <v>0.20399999999999999</v>
      </c>
    </row>
    <row r="41" spans="1:23" x14ac:dyDescent="0.25">
      <c r="B41" t="s">
        <v>41</v>
      </c>
      <c r="C41">
        <v>-0.22500000000000001</v>
      </c>
      <c r="D41">
        <v>0.127</v>
      </c>
      <c r="E41">
        <v>3.129</v>
      </c>
      <c r="F41">
        <v>1</v>
      </c>
      <c r="G41">
        <v>7.6999999999999999E-2</v>
      </c>
      <c r="H41">
        <v>0.79900000000000004</v>
      </c>
      <c r="P41" t="s">
        <v>129</v>
      </c>
    </row>
    <row r="42" spans="1:23" x14ac:dyDescent="0.25">
      <c r="B42" t="s">
        <v>42</v>
      </c>
      <c r="C42">
        <v>-0.90500000000000003</v>
      </c>
      <c r="D42">
        <v>0.14799999999999999</v>
      </c>
      <c r="E42">
        <v>37.383000000000003</v>
      </c>
      <c r="F42">
        <v>1</v>
      </c>
      <c r="G42">
        <v>0</v>
      </c>
      <c r="H42">
        <v>0.40500000000000003</v>
      </c>
      <c r="P42" t="s">
        <v>130</v>
      </c>
    </row>
    <row r="43" spans="1:23" x14ac:dyDescent="0.25">
      <c r="B43" t="s">
        <v>43</v>
      </c>
      <c r="C43">
        <v>-0.42299999999999999</v>
      </c>
      <c r="D43">
        <v>0.13200000000000001</v>
      </c>
      <c r="E43">
        <v>10.193</v>
      </c>
      <c r="F43">
        <v>1</v>
      </c>
      <c r="G43">
        <v>1E-3</v>
      </c>
      <c r="H43">
        <v>0.65500000000000003</v>
      </c>
      <c r="P43" t="s">
        <v>13</v>
      </c>
    </row>
    <row r="44" spans="1:23" x14ac:dyDescent="0.25">
      <c r="B44" t="s">
        <v>125</v>
      </c>
      <c r="C44">
        <v>0.28000000000000003</v>
      </c>
      <c r="D44">
        <v>9.8000000000000004E-2</v>
      </c>
      <c r="E44">
        <v>8.1319999999999997</v>
      </c>
      <c r="F44">
        <v>1</v>
      </c>
      <c r="G44">
        <v>4.0000000000000001E-3</v>
      </c>
      <c r="H44">
        <v>1.323</v>
      </c>
      <c r="P44" t="s">
        <v>14</v>
      </c>
    </row>
    <row r="45" spans="1:23" x14ac:dyDescent="0.25">
      <c r="B45" t="s">
        <v>45</v>
      </c>
      <c r="E45">
        <v>29.488</v>
      </c>
      <c r="F45">
        <v>4</v>
      </c>
      <c r="G45">
        <v>0</v>
      </c>
    </row>
    <row r="46" spans="1:23" x14ac:dyDescent="0.25">
      <c r="B46" t="s">
        <v>46</v>
      </c>
      <c r="C46">
        <v>-5.2999999999999999E-2</v>
      </c>
      <c r="D46">
        <v>0.20100000000000001</v>
      </c>
      <c r="E46">
        <v>7.0000000000000007E-2</v>
      </c>
      <c r="F46">
        <v>1</v>
      </c>
      <c r="G46">
        <v>0.79200000000000004</v>
      </c>
      <c r="H46">
        <v>0.94799999999999995</v>
      </c>
    </row>
    <row r="47" spans="1:23" x14ac:dyDescent="0.25">
      <c r="B47" t="s">
        <v>47</v>
      </c>
      <c r="C47">
        <v>-0.36899999999999999</v>
      </c>
      <c r="D47">
        <v>0.22</v>
      </c>
      <c r="E47">
        <v>2.819</v>
      </c>
      <c r="F47">
        <v>1</v>
      </c>
      <c r="G47">
        <v>9.2999999999999999E-2</v>
      </c>
      <c r="H47">
        <v>0.69099999999999995</v>
      </c>
    </row>
    <row r="48" spans="1:23" x14ac:dyDescent="0.25">
      <c r="B48" t="s">
        <v>48</v>
      </c>
      <c r="C48">
        <v>-0.73399999999999999</v>
      </c>
      <c r="D48">
        <v>0.23</v>
      </c>
      <c r="E48">
        <v>10.156000000000001</v>
      </c>
      <c r="F48">
        <v>1</v>
      </c>
      <c r="G48">
        <v>1E-3</v>
      </c>
      <c r="H48">
        <v>0.48</v>
      </c>
    </row>
    <row r="49" spans="1:8" x14ac:dyDescent="0.25">
      <c r="B49" t="s">
        <v>166</v>
      </c>
      <c r="C49">
        <v>-0.56799999999999995</v>
      </c>
      <c r="D49">
        <v>0.22700000000000001</v>
      </c>
      <c r="E49">
        <v>6.2450000000000001</v>
      </c>
      <c r="F49">
        <v>1</v>
      </c>
      <c r="G49">
        <v>1.2E-2</v>
      </c>
      <c r="H49">
        <v>0.56699999999999995</v>
      </c>
    </row>
    <row r="50" spans="1:8" x14ac:dyDescent="0.25">
      <c r="B50" t="s">
        <v>169</v>
      </c>
      <c r="C50">
        <v>-1.038</v>
      </c>
      <c r="D50">
        <v>0.21</v>
      </c>
      <c r="E50">
        <v>24.462</v>
      </c>
      <c r="F50">
        <v>1</v>
      </c>
      <c r="G50">
        <v>0</v>
      </c>
      <c r="H50">
        <v>0.35399999999999998</v>
      </c>
    </row>
    <row r="51" spans="1:8" x14ac:dyDescent="0.25">
      <c r="A51" t="s">
        <v>126</v>
      </c>
      <c r="B51" t="s">
        <v>40</v>
      </c>
      <c r="E51">
        <v>40.75</v>
      </c>
      <c r="F51">
        <v>3</v>
      </c>
      <c r="G51">
        <v>0</v>
      </c>
    </row>
    <row r="52" spans="1:8" x14ac:dyDescent="0.25">
      <c r="B52" t="s">
        <v>41</v>
      </c>
      <c r="C52">
        <v>-0.214</v>
      </c>
      <c r="D52">
        <v>0.127</v>
      </c>
      <c r="E52">
        <v>2.8420000000000001</v>
      </c>
      <c r="F52">
        <v>1</v>
      </c>
      <c r="G52">
        <v>9.1999999999999998E-2</v>
      </c>
      <c r="H52">
        <v>0.80700000000000005</v>
      </c>
    </row>
    <row r="53" spans="1:8" x14ac:dyDescent="0.25">
      <c r="B53" t="s">
        <v>42</v>
      </c>
      <c r="C53">
        <v>-0.92400000000000004</v>
      </c>
      <c r="D53">
        <v>0.14799999999999999</v>
      </c>
      <c r="E53">
        <v>38.731999999999999</v>
      </c>
      <c r="F53">
        <v>1</v>
      </c>
      <c r="G53">
        <v>0</v>
      </c>
      <c r="H53">
        <v>0.39700000000000002</v>
      </c>
    </row>
    <row r="54" spans="1:8" x14ac:dyDescent="0.25">
      <c r="B54" t="s">
        <v>43</v>
      </c>
      <c r="C54">
        <v>-0.41399999999999998</v>
      </c>
      <c r="D54">
        <v>0.13200000000000001</v>
      </c>
      <c r="E54">
        <v>9.7449999999999992</v>
      </c>
      <c r="F54">
        <v>1</v>
      </c>
      <c r="G54">
        <v>2E-3</v>
      </c>
      <c r="H54">
        <v>0.66100000000000003</v>
      </c>
    </row>
    <row r="55" spans="1:8" x14ac:dyDescent="0.25">
      <c r="B55" t="s">
        <v>125</v>
      </c>
      <c r="C55">
        <v>0.28899999999999998</v>
      </c>
      <c r="D55">
        <v>9.8000000000000004E-2</v>
      </c>
      <c r="E55">
        <v>8.6720000000000006</v>
      </c>
      <c r="F55">
        <v>1</v>
      </c>
      <c r="G55">
        <v>3.0000000000000001E-3</v>
      </c>
      <c r="H55">
        <v>1.335</v>
      </c>
    </row>
    <row r="56" spans="1:8" x14ac:dyDescent="0.25">
      <c r="B56" t="s">
        <v>45</v>
      </c>
      <c r="E56">
        <v>31.774000000000001</v>
      </c>
      <c r="F56">
        <v>4</v>
      </c>
      <c r="G56">
        <v>0</v>
      </c>
    </row>
    <row r="57" spans="1:8" x14ac:dyDescent="0.25">
      <c r="B57" t="s">
        <v>46</v>
      </c>
      <c r="C57">
        <v>-8.7999999999999995E-2</v>
      </c>
      <c r="D57">
        <v>0.20200000000000001</v>
      </c>
      <c r="E57">
        <v>0.189</v>
      </c>
      <c r="F57">
        <v>1</v>
      </c>
      <c r="G57">
        <v>0.66400000000000003</v>
      </c>
      <c r="H57">
        <v>0.91600000000000004</v>
      </c>
    </row>
    <row r="58" spans="1:8" x14ac:dyDescent="0.25">
      <c r="B58" t="s">
        <v>47</v>
      </c>
      <c r="C58">
        <v>-0.42799999999999999</v>
      </c>
      <c r="D58">
        <v>0.222</v>
      </c>
      <c r="E58">
        <v>3.726</v>
      </c>
      <c r="F58">
        <v>1</v>
      </c>
      <c r="G58">
        <v>5.3999999999999999E-2</v>
      </c>
      <c r="H58">
        <v>0.65200000000000002</v>
      </c>
    </row>
    <row r="59" spans="1:8" x14ac:dyDescent="0.25">
      <c r="B59" t="s">
        <v>48</v>
      </c>
      <c r="C59">
        <v>-0.80200000000000005</v>
      </c>
      <c r="D59">
        <v>0.23300000000000001</v>
      </c>
      <c r="E59">
        <v>11.891</v>
      </c>
      <c r="F59">
        <v>1</v>
      </c>
      <c r="G59">
        <v>1E-3</v>
      </c>
      <c r="H59">
        <v>0.44800000000000001</v>
      </c>
    </row>
    <row r="60" spans="1:8" x14ac:dyDescent="0.25">
      <c r="B60" t="s">
        <v>166</v>
      </c>
      <c r="C60">
        <v>-0.60399999999999998</v>
      </c>
      <c r="D60">
        <v>0.22800000000000001</v>
      </c>
      <c r="E60">
        <v>7.0229999999999997</v>
      </c>
      <c r="F60">
        <v>1</v>
      </c>
      <c r="G60">
        <v>8.0000000000000002E-3</v>
      </c>
      <c r="H60">
        <v>0.54700000000000004</v>
      </c>
    </row>
    <row r="61" spans="1:8" x14ac:dyDescent="0.25">
      <c r="B61" t="s">
        <v>127</v>
      </c>
      <c r="C61">
        <v>0.22900000000000001</v>
      </c>
      <c r="D61">
        <v>0.10199999999999999</v>
      </c>
      <c r="E61">
        <v>5.0309999999999997</v>
      </c>
      <c r="F61">
        <v>1</v>
      </c>
      <c r="G61">
        <v>2.5000000000000001E-2</v>
      </c>
      <c r="H61">
        <v>1.2569999999999999</v>
      </c>
    </row>
    <row r="62" spans="1:8" x14ac:dyDescent="0.25">
      <c r="B62" t="s">
        <v>169</v>
      </c>
      <c r="C62">
        <v>-1.089</v>
      </c>
      <c r="D62">
        <v>0.21199999999999999</v>
      </c>
      <c r="E62">
        <v>26.507999999999999</v>
      </c>
      <c r="F62">
        <v>1</v>
      </c>
      <c r="G62">
        <v>0</v>
      </c>
      <c r="H62">
        <v>0.33700000000000002</v>
      </c>
    </row>
    <row r="63" spans="1:8" x14ac:dyDescent="0.25">
      <c r="A63" t="s">
        <v>129</v>
      </c>
    </row>
    <row r="64" spans="1:8" x14ac:dyDescent="0.25">
      <c r="A64" t="s">
        <v>130</v>
      </c>
    </row>
    <row r="65" spans="1:1" x14ac:dyDescent="0.25">
      <c r="A65" t="s">
        <v>13</v>
      </c>
    </row>
    <row r="66" spans="1:1" x14ac:dyDescent="0.25">
      <c r="A66" t="s">
        <v>14</v>
      </c>
    </row>
  </sheetData>
  <mergeCells count="7">
    <mergeCell ref="A16:H16"/>
    <mergeCell ref="A17:H17"/>
    <mergeCell ref="A18:H18"/>
    <mergeCell ref="A1:H1"/>
    <mergeCell ref="A2:B2"/>
    <mergeCell ref="A3:A14"/>
    <mergeCell ref="A15:H15"/>
  </mergeCells>
  <phoneticPr fontId="2" type="noConversion"/>
  <pageMargins left="0.7" right="0.7" top="0.75" bottom="0.75"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help</vt:lpstr>
      <vt:lpstr>tool</vt:lpstr>
      <vt:lpstr>soluções modelo</vt:lpstr>
      <vt:lpstr>eco env soc mais provavel</vt:lpstr>
      <vt:lpstr>accept</vt:lpstr>
      <vt:lpstr>nimby</vt:lpstr>
      <vt:lpstr>acknowledgement</vt:lpstr>
      <vt:lpstr>WTP</vt:lpstr>
      <vt:lpstr>model correct prediction</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Investigação EE</dc:creator>
  <cp:lastModifiedBy>PVF</cp:lastModifiedBy>
  <dcterms:created xsi:type="dcterms:W3CDTF">2013-01-30T12:26:57Z</dcterms:created>
  <dcterms:modified xsi:type="dcterms:W3CDTF">2014-07-22T14:53:20Z</dcterms:modified>
</cp:coreProperties>
</file>